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0" yWindow="0" windowWidth="28800" windowHeight="12300" firstSheet="1" activeTab="1"/>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92" i="1" a="1"/>
  <c r="D186" i="1" a="1"/>
  <c r="D18" i="1" a="1"/>
  <c r="D65" i="1" a="1"/>
  <c r="D123" i="1" a="1"/>
  <c r="D87" i="1" a="1"/>
  <c r="D97" i="1" a="1"/>
  <c r="D67" i="1" a="1"/>
  <c r="D20" i="1" a="1"/>
  <c r="D43" i="1" a="1"/>
  <c r="D149" i="1" a="1"/>
  <c r="D191" i="1" a="1"/>
  <c r="U15" i="1"/>
  <c r="D73" i="1" a="1"/>
  <c r="D71" i="1" a="1"/>
  <c r="D19" i="1" a="1"/>
  <c r="D113" i="1" a="1"/>
  <c r="D136" i="1" a="1"/>
  <c r="D209" i="1" a="1"/>
  <c r="D45" i="1" a="1"/>
  <c r="D179" i="1" a="1"/>
  <c r="D76" i="1" a="1"/>
  <c r="D169" i="1" a="1"/>
  <c r="D196" i="1" a="1"/>
  <c r="D168" i="1" a="1"/>
  <c r="D142" i="1" a="1"/>
  <c r="D205" i="1" a="1"/>
  <c r="D108" i="1" a="1"/>
  <c r="D23" i="1" a="1"/>
  <c r="D166" i="1" a="1"/>
  <c r="D103" i="1" a="1"/>
  <c r="D159" i="1" a="1"/>
  <c r="D212" i="1" a="1"/>
  <c r="D208" i="1" a="1"/>
  <c r="D91" i="1" a="1"/>
  <c r="D193" i="1" a="1"/>
  <c r="D34" i="1" a="1"/>
  <c r="D131" i="1" a="1"/>
  <c r="D195" i="1" a="1"/>
  <c r="D24" i="1" a="1"/>
  <c r="D106" i="1" a="1"/>
  <c r="D85" i="1" a="1"/>
  <c r="D21" i="1" a="1"/>
  <c r="D121" i="1" a="1"/>
  <c r="D157" i="1" a="1"/>
  <c r="D109" i="1" a="1"/>
  <c r="D138" i="1" a="1"/>
  <c r="D120" i="1" a="1"/>
  <c r="D207" i="1" a="1"/>
  <c r="D144" i="1" a="1"/>
  <c r="D41" i="1" a="1"/>
  <c r="D151" i="1" a="1"/>
  <c r="D117" i="1" a="1"/>
  <c r="X15" i="1"/>
  <c r="O15" i="1"/>
  <c r="AB15" i="1"/>
  <c r="D17" i="1" a="1"/>
  <c r="D94" i="1" a="1"/>
  <c r="D187" i="1" a="1"/>
  <c r="D104" i="1" a="1"/>
  <c r="D145" i="1" a="1"/>
  <c r="D66" i="1" a="1"/>
  <c r="D92" i="1" a="1"/>
  <c r="D79" i="1" a="1"/>
  <c r="P15" i="1"/>
  <c r="D16" i="1" a="1"/>
  <c r="D188" i="1" a="1"/>
  <c r="S15" i="1"/>
  <c r="D47" i="1" a="1"/>
  <c r="D197" i="1" a="1"/>
  <c r="D33" i="1" a="1"/>
  <c r="D203" i="1" a="1"/>
  <c r="D70" i="1" a="1"/>
  <c r="D37" i="1" a="1"/>
  <c r="D110" i="1" a="1"/>
  <c r="D48" i="1" a="1"/>
  <c r="D64" i="1" a="1"/>
  <c r="D171" i="1" a="1"/>
  <c r="R15" i="1"/>
  <c r="D160" i="1" a="1"/>
  <c r="D183" i="1" a="1"/>
  <c r="D147" i="1" a="1"/>
  <c r="D26" i="1" a="1"/>
  <c r="D59" i="1" a="1"/>
  <c r="D62" i="1" a="1"/>
  <c r="D36" i="1" a="1"/>
  <c r="D158" i="1" a="1"/>
  <c r="D30" i="1" a="1"/>
  <c r="D75" i="1" a="1"/>
  <c r="D50" i="1" a="1"/>
  <c r="D44" i="1" a="1"/>
  <c r="D39" i="1" a="1"/>
  <c r="D182" i="1" a="1"/>
  <c r="D146" i="1" a="1"/>
  <c r="D80" i="1" a="1"/>
  <c r="D38" i="1" a="1"/>
  <c r="D211" i="1" a="1"/>
  <c r="AA15" i="1"/>
  <c r="D165" i="1" a="1"/>
  <c r="D161" i="1" a="1"/>
  <c r="D184" i="1" a="1"/>
  <c r="D53" i="1" a="1"/>
  <c r="D201" i="1" a="1"/>
  <c r="D57" i="1" a="1"/>
  <c r="D162" i="1" a="1"/>
  <c r="D148" i="1" a="1"/>
  <c r="D140" i="1" a="1"/>
  <c r="D194" i="1" a="1"/>
  <c r="D172" i="1" a="1"/>
  <c r="D210" i="1" a="1"/>
  <c r="D105" i="1" a="1"/>
  <c r="D58" i="1" a="1"/>
  <c r="D32" i="1" a="1"/>
  <c r="D40" i="1" a="1"/>
  <c r="D118" i="1" a="1"/>
  <c r="D152" i="1" a="1"/>
  <c r="D111" i="1" a="1"/>
  <c r="D122" i="1" a="1"/>
  <c r="D112" i="1" a="1"/>
  <c r="D190" i="1" a="1"/>
  <c r="D84" i="1" a="1"/>
  <c r="D116" i="1" a="1"/>
  <c r="D29" i="1" a="1"/>
  <c r="D107" i="1" a="1"/>
  <c r="D132" i="1" a="1"/>
  <c r="D128" i="1" a="1"/>
  <c r="D213" i="1" a="1"/>
  <c r="D31" i="1" a="1"/>
  <c r="D82" i="1" a="1"/>
  <c r="D28" i="1" a="1"/>
  <c r="D35" i="1" a="1"/>
  <c r="D173" i="1" a="1"/>
  <c r="D55" i="1" a="1"/>
  <c r="D185" i="1" a="1"/>
  <c r="D46" i="1" a="1"/>
  <c r="D181" i="1" a="1"/>
  <c r="D86" i="1" a="1"/>
  <c r="D134" i="1" a="1"/>
  <c r="D177" i="1" a="1"/>
  <c r="D42" i="1" a="1"/>
  <c r="D51" i="1" a="1"/>
  <c r="D156" i="1" a="1"/>
  <c r="D52" i="1" a="1"/>
  <c r="L15" i="1"/>
  <c r="I15" i="1"/>
  <c r="D124" i="1" a="1"/>
  <c r="D69" i="1" a="1"/>
  <c r="D100" i="1" a="1"/>
  <c r="Z15" i="1"/>
  <c r="V15" i="1"/>
  <c r="D119" i="1" a="1"/>
  <c r="D214" i="1" a="1"/>
  <c r="D174" i="1" a="1"/>
  <c r="D93" i="1" a="1"/>
  <c r="D198" i="1" a="1"/>
  <c r="D96" i="1" a="1"/>
  <c r="D89" i="1" a="1"/>
  <c r="D98" i="1" a="1"/>
  <c r="D126" i="1" a="1"/>
  <c r="D200" i="1" a="1"/>
  <c r="D22" i="1" a="1"/>
  <c r="D215" i="1" a="1"/>
  <c r="D102" i="1" a="1"/>
  <c r="D143" i="1" a="1"/>
  <c r="Q15" i="1"/>
  <c r="K15" i="1"/>
  <c r="D68" i="1" a="1"/>
  <c r="D61" i="1" a="1"/>
  <c r="D150" i="1" a="1"/>
  <c r="D170" i="1" a="1"/>
  <c r="D115" i="1" a="1"/>
  <c r="D164" i="1" a="1"/>
  <c r="D99" i="1" a="1"/>
  <c r="AC15" i="1"/>
  <c r="D155" i="1" a="1"/>
  <c r="D25" i="1" a="1"/>
  <c r="D54" i="1" a="1"/>
  <c r="D56" i="1" a="1"/>
  <c r="D163" i="1" a="1"/>
  <c r="D130" i="1" a="1"/>
  <c r="D77" i="1" a="1"/>
  <c r="D153" i="1" a="1"/>
  <c r="M15" i="1"/>
  <c r="D180" i="1" a="1"/>
  <c r="D133" i="1" a="1"/>
  <c r="D114" i="1" a="1"/>
  <c r="D78" i="1" a="1"/>
  <c r="D127" i="1" a="1"/>
  <c r="W15" i="1"/>
  <c r="D95" i="1" a="1"/>
  <c r="Y15" i="1"/>
  <c r="D72" i="1" a="1"/>
  <c r="D129" i="1" a="1"/>
  <c r="D135" i="1" a="1"/>
  <c r="D90" i="1" a="1"/>
  <c r="D49" i="1" a="1"/>
  <c r="N15" i="1"/>
  <c r="D125" i="1" a="1"/>
  <c r="D81" i="1" a="1"/>
  <c r="D88" i="1" a="1"/>
  <c r="D204" i="1" a="1"/>
  <c r="D141" i="1" a="1"/>
  <c r="D83" i="1" a="1"/>
  <c r="D202" i="1" a="1"/>
  <c r="J15" i="1"/>
  <c r="D139" i="1" a="1"/>
  <c r="D154" i="1" a="1"/>
  <c r="T15" i="1"/>
  <c r="D176" i="1" a="1"/>
  <c r="D175" i="1" a="1"/>
  <c r="D63" i="1" a="1"/>
  <c r="D199" i="1" a="1"/>
  <c r="D27" i="1" a="1"/>
  <c r="D60" i="1" a="1"/>
  <c r="D178" i="1" a="1"/>
  <c r="D206" i="1" a="1"/>
  <c r="D189" i="1" a="1"/>
  <c r="D74" i="1" a="1"/>
  <c r="D167" i="1" a="1"/>
  <c r="D137" i="1" a="1"/>
  <c r="D101"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84" i="1" a="1"/>
  <c r="A49" i="1" a="1"/>
  <c r="A182" i="1" a="1"/>
  <c r="A116" i="1" a="1"/>
  <c r="A114" i="1" a="1"/>
  <c r="A67" i="1" a="1"/>
  <c r="A26" i="1" a="1"/>
  <c r="AF15" i="1"/>
  <c r="A178" i="1" a="1"/>
  <c r="A20" i="1" a="1"/>
  <c r="AT15" i="1"/>
  <c r="A71" i="1" a="1"/>
  <c r="A33" i="1" a="1"/>
  <c r="A111" i="1" a="1"/>
  <c r="A206" i="1" a="1"/>
  <c r="A28" i="1" a="1"/>
  <c r="A211" i="1" a="1"/>
  <c r="A149" i="1" a="1"/>
  <c r="A167" i="1" a="1"/>
  <c r="AG15" i="1"/>
  <c r="A131" i="1" a="1"/>
  <c r="A104" i="1" a="1"/>
  <c r="A87" i="1" a="1"/>
  <c r="A37" i="1" a="1"/>
  <c r="AN15" i="1"/>
  <c r="AE15" i="1"/>
  <c r="A77" i="1" a="1"/>
  <c r="A159" i="1" a="1"/>
  <c r="A121" i="1" a="1"/>
  <c r="A38" i="1" a="1"/>
  <c r="A52" i="1" a="1"/>
  <c r="A91" i="1" a="1"/>
  <c r="A16" i="1" a="1"/>
  <c r="A166" i="1" a="1"/>
  <c r="A100" i="1" a="1"/>
  <c r="A105" i="1" a="1"/>
  <c r="A189" i="1" a="1"/>
  <c r="A75" i="1" a="1"/>
  <c r="A152" i="1" a="1"/>
  <c r="AM15" i="1"/>
  <c r="A27" i="1" a="1"/>
  <c r="A78" i="1" a="1"/>
  <c r="A18" i="1" a="1"/>
  <c r="A154" i="1" a="1"/>
  <c r="A137" i="1" a="1"/>
  <c r="A162" i="1" a="1"/>
  <c r="A207" i="1" a="1"/>
  <c r="A93" i="1" a="1"/>
  <c r="A39" i="1" a="1"/>
  <c r="A41" i="1" a="1"/>
  <c r="A94" i="1" a="1"/>
  <c r="A56" i="1" a="1"/>
  <c r="A127" i="1" a="1"/>
  <c r="A202" i="1" a="1"/>
  <c r="A89" i="1" a="1"/>
  <c r="A205" i="1" a="1"/>
  <c r="A40" i="1" a="1"/>
  <c r="A188" i="1" a="1"/>
  <c r="A197" i="1" a="1"/>
  <c r="A113" i="1" a="1"/>
  <c r="A204" i="1" a="1"/>
  <c r="A170" i="1" a="1"/>
  <c r="A96" i="1" a="1"/>
  <c r="A61" i="1" a="1"/>
  <c r="A106" i="1" a="1"/>
  <c r="A184" i="1" a="1"/>
  <c r="A97" i="1" a="1"/>
  <c r="A53" i="1" a="1"/>
  <c r="A150" i="1" a="1"/>
  <c r="AP15" i="1"/>
  <c r="A177" i="1" a="1"/>
  <c r="A57" i="1" a="1"/>
  <c r="A210" i="1" a="1"/>
  <c r="A62" i="1" a="1"/>
  <c r="A196" i="1" a="1"/>
  <c r="A83" i="1" a="1"/>
  <c r="A85" i="1" a="1"/>
  <c r="A124" i="1" a="1"/>
  <c r="A179" i="1" a="1"/>
  <c r="A69" i="1" a="1"/>
  <c r="A123" i="1" a="1"/>
  <c r="A81" i="1" a="1"/>
  <c r="AO15" i="1"/>
  <c r="A174" i="1" a="1"/>
  <c r="A54" i="1" a="1"/>
  <c r="A138" i="1" a="1"/>
  <c r="A60" i="1" a="1"/>
  <c r="A135" i="1" a="1"/>
  <c r="A25" i="1" a="1"/>
  <c r="A74" i="1" a="1"/>
  <c r="AL15" i="1"/>
  <c r="A130" i="1" a="1"/>
  <c r="A82" i="1" a="1"/>
  <c r="A192" i="1" a="1"/>
  <c r="A180" i="1" a="1"/>
  <c r="A55" i="1" a="1"/>
  <c r="A80" i="1" a="1"/>
  <c r="A190" i="1" a="1"/>
  <c r="A148" i="1" a="1"/>
  <c r="A90" i="1" a="1"/>
  <c r="A46" i="1" a="1"/>
  <c r="A128" i="1" a="1"/>
  <c r="A155" i="1" a="1"/>
  <c r="A66" i="1" a="1"/>
  <c r="A47" i="1" a="1"/>
  <c r="A183" i="1" a="1"/>
  <c r="AK15" i="1"/>
  <c r="A102" i="1" a="1"/>
  <c r="A185" i="1" a="1"/>
  <c r="A158" i="1" a="1"/>
  <c r="A212" i="1" a="1"/>
  <c r="A191" i="1" a="1"/>
  <c r="A140" i="1" a="1"/>
  <c r="A72" i="1" a="1"/>
  <c r="A45" i="1" a="1"/>
  <c r="A29" i="1" a="1"/>
  <c r="A32" i="1" a="1"/>
  <c r="A68" i="1" a="1"/>
  <c r="A70" i="1" a="1"/>
  <c r="A86" i="1" a="1"/>
  <c r="A99" i="1" a="1"/>
  <c r="A171" i="1" a="1"/>
  <c r="A92" i="1" a="1"/>
  <c r="A117" i="1" a="1"/>
  <c r="A30" i="1" a="1"/>
  <c r="A175" i="1" a="1"/>
  <c r="A76" i="1" a="1"/>
  <c r="A164" i="1" a="1"/>
  <c r="A134" i="1" a="1"/>
  <c r="A17" i="1" a="1"/>
  <c r="A143" i="1" a="1"/>
  <c r="AH15" i="1"/>
  <c r="A44" i="1" a="1"/>
  <c r="AD15" i="1"/>
  <c r="A21" i="1" a="1"/>
  <c r="A58" i="1" a="1"/>
  <c r="A153" i="1" a="1"/>
  <c r="A139" i="1" a="1"/>
  <c r="A110" i="1" a="1"/>
  <c r="A115" i="1" a="1"/>
  <c r="A203" i="1" a="1"/>
  <c r="A64" i="1" a="1"/>
  <c r="A119" i="1" a="1"/>
  <c r="A109" i="1" a="1"/>
  <c r="A186" i="1" a="1"/>
  <c r="A43" i="1" a="1"/>
  <c r="A144" i="1" a="1"/>
  <c r="A151" i="1" a="1"/>
  <c r="A88" i="1" a="1"/>
  <c r="A73" i="1" a="1"/>
  <c r="A157" i="1" a="1"/>
  <c r="A168" i="1" a="1"/>
  <c r="A65" i="1" a="1"/>
  <c r="A132" i="1" a="1"/>
  <c r="A215" i="1" a="1"/>
  <c r="A98" i="1" a="1"/>
  <c r="A129" i="1" a="1"/>
  <c r="A195" i="1" a="1"/>
  <c r="AR15" i="1"/>
  <c r="A122" i="1" a="1"/>
  <c r="A120" i="1" a="1"/>
  <c r="A22" i="1" a="1"/>
  <c r="A214" i="1" a="1"/>
  <c r="A194" i="1" a="1"/>
  <c r="A50" i="1" a="1"/>
  <c r="A165" i="1" a="1"/>
  <c r="A101" i="1" a="1"/>
  <c r="A213" i="1" a="1"/>
  <c r="AQ15" i="1"/>
  <c r="AS15" i="1"/>
  <c r="A36" i="1" a="1"/>
  <c r="A125" i="1" a="1"/>
  <c r="A160" i="1" a="1"/>
  <c r="A198" i="1" a="1"/>
  <c r="A51" i="1" a="1"/>
  <c r="A209" i="1" a="1"/>
  <c r="A118" i="1" a="1"/>
  <c r="A173" i="1" a="1"/>
  <c r="A23" i="1" a="1"/>
  <c r="A126" i="1" a="1"/>
  <c r="A63" i="1" a="1"/>
  <c r="A34" i="1" a="1"/>
  <c r="A48" i="1" a="1"/>
  <c r="A79" i="1" a="1"/>
  <c r="A95" i="1" a="1"/>
  <c r="A208" i="1" a="1"/>
  <c r="A112" i="1" a="1"/>
  <c r="AI15" i="1"/>
  <c r="A141" i="1" a="1"/>
  <c r="A146" i="1" a="1"/>
  <c r="A31" i="1" a="1"/>
  <c r="A169" i="1" a="1"/>
  <c r="A107" i="1" a="1"/>
  <c r="A19" i="1" a="1"/>
  <c r="A176" i="1" a="1"/>
  <c r="A24" i="1" a="1"/>
  <c r="A103" i="1" a="1"/>
  <c r="A136" i="1" a="1"/>
  <c r="A163" i="1" a="1"/>
  <c r="A200" i="1" a="1"/>
  <c r="A108" i="1" a="1"/>
  <c r="A172" i="1" a="1"/>
  <c r="A187" i="1" a="1"/>
  <c r="A35" i="1" a="1"/>
  <c r="A161" i="1" a="1"/>
  <c r="A199" i="1" a="1"/>
  <c r="A201" i="1" a="1"/>
  <c r="A145" i="1" a="1"/>
  <c r="A156" i="1" a="1"/>
  <c r="A193" i="1" a="1"/>
  <c r="A142" i="1" a="1"/>
  <c r="A147" i="1" a="1"/>
  <c r="A181" i="1" a="1"/>
  <c r="A133" i="1" a="1"/>
  <c r="A42" i="1" a="1"/>
  <c r="A59"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96" i="8" a="1"/>
  <c r="E76" i="8" a="1"/>
  <c r="E12" i="8" a="1"/>
  <c r="E80" i="8" a="1"/>
  <c r="E168" i="8" a="1"/>
  <c r="E164" i="8" a="1"/>
  <c r="E176" i="8" a="1"/>
  <c r="E13" i="8" a="1"/>
  <c r="E109" i="8" a="1"/>
  <c r="E73" i="8" a="1"/>
  <c r="E104" i="8" a="1"/>
  <c r="E39" i="8" a="1"/>
  <c r="E152"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98" i="8" a="1"/>
  <c r="E33" i="8" a="1"/>
  <c r="E63" i="8" a="1"/>
  <c r="E52" i="8" a="1"/>
  <c r="E20" i="8" a="1"/>
  <c r="E202" i="8" a="1"/>
  <c r="E44" i="8" a="1"/>
  <c r="E192" i="8" a="1"/>
  <c r="E8" i="8" a="1"/>
  <c r="E95" i="8" a="1"/>
  <c r="E173" i="8" a="1"/>
  <c r="E128" i="8" a="1"/>
  <c r="E11" i="8" a="1"/>
  <c r="E74" i="8" a="1"/>
  <c r="E118" i="8" a="1"/>
  <c r="E42" i="8" a="1"/>
  <c r="E57" i="8" a="1"/>
  <c r="E180" i="8" a="1"/>
  <c r="E100" i="8" a="1"/>
  <c r="E50" i="8" a="1"/>
  <c r="E123" i="8" a="1"/>
  <c r="E156" i="8" a="1"/>
  <c r="E94" i="8" a="1"/>
  <c r="E69" i="8" a="1"/>
  <c r="E196" i="8" a="1"/>
  <c r="E138" i="8" a="1"/>
  <c r="E125" i="8" a="1"/>
  <c r="E121" i="8" a="1"/>
  <c r="E151" i="8" a="1"/>
  <c r="E91" i="8" a="1"/>
  <c r="E79" i="8" a="1"/>
  <c r="E115" i="8" a="1"/>
  <c r="E88" i="8" a="1"/>
  <c r="E75" i="8" a="1"/>
  <c r="E45" i="8" a="1"/>
  <c r="E49" i="8" a="1"/>
  <c r="E189" i="8" a="1"/>
  <c r="E15" i="8" a="1"/>
  <c r="E99" i="8" a="1"/>
  <c r="E30" i="8" a="1"/>
  <c r="E54" i="8" a="1"/>
  <c r="E85" i="8" a="1"/>
  <c r="E190" i="8" a="1"/>
  <c r="E40" i="8" a="1"/>
  <c r="E61" i="8" a="1"/>
  <c r="E165" i="8" a="1"/>
  <c r="E19" i="8" a="1"/>
  <c r="E124" i="8" a="1"/>
  <c r="E204" i="8" a="1"/>
  <c r="E174" i="8" a="1"/>
  <c r="E67" i="8" a="1"/>
  <c r="E126" i="8" a="1"/>
  <c r="E31" i="8" a="1"/>
  <c r="E193" i="8" a="1"/>
  <c r="E154" i="8" a="1"/>
  <c r="E170" i="8" a="1"/>
  <c r="E132" i="8" a="1"/>
  <c r="E175" i="8" a="1"/>
  <c r="E186" i="8" a="1"/>
  <c r="E167" i="8" a="1"/>
  <c r="E16" i="8" a="1"/>
  <c r="E191" i="8" a="1"/>
  <c r="E197" i="8" a="1"/>
  <c r="E112" i="8" a="1"/>
  <c r="E188" i="8" a="1"/>
  <c r="E64" i="8" a="1"/>
  <c r="E87" i="8" a="1"/>
  <c r="E28" i="8" a="1"/>
  <c r="E194" i="8" a="1"/>
  <c r="E162" i="8" a="1"/>
  <c r="E181" i="8" a="1"/>
  <c r="E133" i="8" a="1"/>
  <c r="E147" i="8" a="1"/>
  <c r="E18" i="8" a="1"/>
  <c r="E51" i="8" a="1"/>
  <c r="E65" i="8" a="1"/>
  <c r="E114" i="8" a="1"/>
  <c r="E184" i="8" a="1"/>
  <c r="E38" i="8" a="1"/>
  <c r="E77" i="8" a="1"/>
  <c r="E29" i="8" a="1"/>
  <c r="E172" i="8" a="1"/>
  <c r="E205" i="8" a="1"/>
  <c r="E116" i="8" a="1"/>
  <c r="E199" i="8" a="1"/>
  <c r="E83" i="8" a="1"/>
  <c r="E110" i="8" a="1"/>
  <c r="E130" i="8" a="1"/>
  <c r="E148" i="8" a="1"/>
  <c r="E66" i="8" a="1"/>
  <c r="E47" i="8" a="1"/>
  <c r="E141" i="8" a="1"/>
  <c r="E146" i="8" a="1"/>
  <c r="E55" i="8" a="1"/>
  <c r="E93" i="8" a="1"/>
  <c r="E90" i="8" a="1"/>
  <c r="E17" i="8" a="1"/>
  <c r="E89" i="8" a="1"/>
  <c r="E144" i="8" a="1"/>
  <c r="E60" i="8" a="1"/>
  <c r="E58" i="8" a="1"/>
  <c r="E108" i="8" a="1"/>
  <c r="E23" i="8" a="1"/>
  <c r="E157" i="8" a="1"/>
  <c r="E56" i="8" a="1"/>
  <c r="E103" i="8" a="1"/>
  <c r="E70" i="8" a="1"/>
  <c r="E201" i="8" a="1"/>
  <c r="E26" i="8" a="1"/>
  <c r="E185" i="8" a="1"/>
  <c r="E137" i="8" a="1"/>
  <c r="E62" i="8" a="1"/>
  <c r="E97" i="8" a="1"/>
  <c r="E107" i="8" a="1"/>
  <c r="E120" i="8" a="1"/>
  <c r="E139" i="8" a="1"/>
  <c r="E182" i="8" a="1"/>
  <c r="E41" i="8" a="1"/>
  <c r="E34" i="8" a="1"/>
  <c r="E119" i="8" a="1"/>
  <c r="E140" i="8" a="1"/>
  <c r="E98" i="8" a="1"/>
  <c r="E149" i="8" a="1"/>
  <c r="E32" i="8" a="1"/>
  <c r="E131" i="8" a="1"/>
  <c r="E71" i="8" a="1"/>
  <c r="E145" i="8" a="1"/>
  <c r="E136" i="8" a="1"/>
  <c r="E84" i="8" a="1"/>
  <c r="E150" i="8" a="1"/>
  <c r="E9" i="8" a="1"/>
  <c r="E177" i="8" a="1"/>
  <c r="E68" i="8" a="1"/>
  <c r="E179" i="8" a="1"/>
  <c r="E21" i="8" a="1"/>
  <c r="E169" i="8" a="1"/>
  <c r="E7" i="8" a="1"/>
  <c r="E36" i="8" a="1"/>
  <c r="E183" i="8" a="1"/>
  <c r="E143" i="8" a="1"/>
  <c r="E117" i="8" a="1"/>
  <c r="E159" i="8" a="1"/>
  <c r="E43" i="8" a="1"/>
  <c r="E35" i="8" a="1"/>
  <c r="E25" i="8" a="1"/>
  <c r="E53" i="8" a="1"/>
  <c r="E86" i="8" a="1"/>
  <c r="E135" i="8" a="1"/>
  <c r="E161" i="8" a="1"/>
  <c r="E134" i="8" a="1"/>
  <c r="E48" i="8" a="1"/>
  <c r="E153" i="8" a="1"/>
  <c r="E187" i="8" a="1"/>
  <c r="E111" i="8" a="1"/>
  <c r="E158" i="8" a="1"/>
  <c r="E72" i="8" a="1"/>
  <c r="E195" i="8" a="1"/>
  <c r="E171" i="8" a="1"/>
  <c r="E82" i="8" a="1"/>
  <c r="E178" i="8" a="1"/>
  <c r="E105" i="8" a="1"/>
  <c r="E24" i="8" a="1"/>
  <c r="E166" i="8" a="1"/>
  <c r="E22" i="8" a="1"/>
  <c r="E102" i="8" a="1"/>
  <c r="E122" i="8" a="1"/>
  <c r="E10" i="8" a="1"/>
  <c r="E14" i="8" a="1"/>
  <c r="E155" i="8" a="1"/>
  <c r="E203" i="8" a="1"/>
  <c r="E160" i="8" a="1"/>
  <c r="E200" i="8" a="1"/>
  <c r="E59" i="8" a="1"/>
  <c r="E46" i="8" a="1"/>
  <c r="E101" i="8" a="1"/>
  <c r="E78" i="8" a="1"/>
  <c r="E163" i="8" a="1"/>
  <c r="E142" i="8" a="1"/>
  <c r="E27" i="8" a="1"/>
  <c r="E81" i="8" a="1"/>
  <c r="E92" i="8" a="1"/>
  <c r="E127" i="8" a="1"/>
  <c r="E113" i="8" a="1"/>
  <c r="E37" i="8" a="1"/>
  <c r="E129" i="8" a="1"/>
  <c r="E106"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<sst xmlns="http://schemas.openxmlformats.org/spreadsheetml/2006/main" count="45414" uniqueCount="16368">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</sst>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3">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34"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0" fillId="0" borderId="0" xfId="0" applyFont="1"/>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0" fillId="3" borderId="9"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xmlns=""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xmlns=""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xmlns=""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xmlns=""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xmlns=""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xmlns=""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xmlns=""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xmlns=""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xmlns=""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xmlns=""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xmlns=""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xmlns=""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xmlns=""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xmlns=""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xmlns=""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xmlns=""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xmlns=""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xmlns=""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xmlns=""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xmlns=""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xmlns=""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xmlns=""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xmlns=""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xmlns=""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xmlns=""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xmlns=""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xmlns=""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xmlns=""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xmlns=""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xmlns=""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xmlns=""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xmlns=""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xmlns=""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xmlns=""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xmlns=""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xmlns=""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xmlns=""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xmlns=""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xmlns=""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xmlns=""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xmlns=""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xmlns=""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xmlns=""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xmlns=""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xmlns=""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xmlns=""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xmlns=""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xmlns=""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xmlns=""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xmlns=""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xmlns=""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xmlns=""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xmlns=""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xmlns=""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xmlns=""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xmlns=""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xmlns=""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xmlns=""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xmlns=""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xmlns=""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xmlns=""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xmlns=""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xmlns=""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xmlns=""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xmlns=""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xmlns=""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xmlns=""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xmlns=""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xmlns=""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xmlns=""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xmlns=""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xmlns=""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xmlns=""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xmlns=""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xmlns=""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xmlns=""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xmlns=""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xmlns=""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xmlns=""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xmlns=""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xmlns=""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xmlns=""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xmlns=""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xmlns=""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xmlns=""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xmlns=""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xmlns=""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xmlns=""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xmlns=""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xmlns=""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xmlns=""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xmlns=""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xmlns=""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xmlns=""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xmlns=""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xmlns=""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xmlns=""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xmlns=""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xmlns=""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xmlns=""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xmlns=""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xmlns=""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xmlns=""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xmlns=""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xmlns=""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xmlns=""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xmlns=""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xmlns=""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xmlns=""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xmlns=""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xmlns=""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xmlns=""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xmlns=""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xmlns=""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xmlns=""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xmlns=""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xmlns=""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xmlns=""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xmlns=""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xmlns=""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xmlns=""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xmlns=""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xmlns=""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xmlns=""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xmlns=""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xmlns=""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xmlns=""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xmlns=""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xmlns=""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xmlns=""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xmlns=""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xmlns=""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xmlns=""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xmlns=""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xmlns=""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xmlns=""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xmlns=""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xmlns=""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xmlns=""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xmlns=""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xmlns=""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xmlns=""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xmlns=""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xmlns=""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xmlns=""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xmlns=""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xmlns=""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xmlns=""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xmlns=""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xmlns=""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xmlns=""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xmlns=""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xmlns=""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xmlns=""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xmlns=""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xmlns=""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xmlns=""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xmlns=""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xmlns=""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xmlns=""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xmlns=""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xmlns=""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xmlns=""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xmlns=""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xmlns=""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xmlns=""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xmlns=""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xmlns=""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xmlns=""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xmlns=""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xmlns=""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xmlns=""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xmlns=""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xmlns=""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xmlns=""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xmlns=""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xmlns=""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xmlns=""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xmlns=""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xmlns=""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xmlns=""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xmlns=""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xmlns=""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xmlns=""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xmlns=""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xmlns=""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xmlns=""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xmlns=""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xmlns=""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xmlns=""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xmlns=""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xmlns=""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xmlns=""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xmlns=""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xmlns=""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xmlns=""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xmlns=""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xmlns=""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xmlns=""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xmlns=""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xmlns=""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xmlns=""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xmlns=""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xmlns=""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xmlns=""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xmlns=""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xmlns=""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xmlns=""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xmlns=""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xmlns=""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xmlns=""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xmlns=""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xmlns=""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xmlns=""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xmlns=""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xmlns=""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xmlns=""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xmlns=""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xmlns=""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xmlns=""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xmlns=""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xmlns=""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xmlns=""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xmlns=""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xmlns=""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xmlns=""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xmlns=""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xmlns=""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xmlns=""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xmlns=""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xmlns=""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xmlns=""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xmlns=""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xmlns=""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xmlns=""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xmlns=""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xmlns=""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xmlns=""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xmlns=""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xmlns=""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xmlns=""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xmlns=""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xmlns=""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xmlns=""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xmlns=""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xmlns=""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xmlns=""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xmlns=""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xmlns=""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xmlns=""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xmlns=""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xmlns=""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xmlns=""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xmlns=""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xmlns=""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xmlns=""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xmlns=""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xmlns=""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xmlns=""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xmlns=""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xmlns=""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xmlns=""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xmlns=""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xmlns=""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xmlns=""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xmlns=""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xmlns=""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xmlns=""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xmlns=""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xmlns=""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xmlns=""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xmlns=""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xmlns=""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xmlns=""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xmlns=""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xmlns=""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xmlns=""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xmlns=""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xmlns=""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xmlns=""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xmlns=""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xmlns=""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xmlns=""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xmlns=""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xmlns=""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xmlns=""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xmlns=""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xmlns=""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xmlns=""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xmlns=""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xmlns=""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xmlns=""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xmlns=""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xmlns=""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xmlns=""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xmlns=""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xmlns=""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xmlns=""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xmlns=""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xmlns=""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xmlns=""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xmlns=""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xmlns=""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xmlns=""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xmlns=""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xmlns=""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xmlns=""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xmlns=""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xmlns=""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xmlns=""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xmlns=""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xmlns=""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xmlns=""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xmlns=""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xmlns=""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xmlns=""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xmlns=""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xmlns=""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xmlns=""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xmlns=""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xmlns=""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xmlns=""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xmlns=""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xmlns=""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xmlns=""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xmlns=""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xmlns=""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xmlns=""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xmlns=""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xmlns=""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xmlns=""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xmlns=""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xmlns=""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xmlns=""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xmlns=""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xmlns=""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xmlns=""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xmlns=""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xmlns=""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xmlns=""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xmlns=""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xmlns=""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xmlns=""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xmlns=""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xmlns=""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xmlns=""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xmlns=""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xmlns=""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xmlns=""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xmlns=""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xmlns=""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xmlns=""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xmlns=""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xmlns=""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xmlns=""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xmlns=""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xmlns=""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xmlns=""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xmlns=""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xmlns=""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xmlns=""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xmlns=""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xmlns=""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xmlns=""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xmlns=""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xmlns=""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xmlns=""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xmlns=""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xmlns=""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xmlns=""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xmlns=""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xmlns=""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xmlns=""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xmlns=""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xmlns=""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xmlns=""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xmlns=""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xmlns=""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xmlns=""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xmlns=""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xmlns=""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xmlns=""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xmlns=""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xmlns=""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xmlns=""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xmlns=""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xmlns=""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xmlns=""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xmlns=""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xmlns=""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xmlns=""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xmlns=""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xmlns=""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xmlns=""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xmlns=""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xmlns=""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xmlns=""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xmlns=""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xmlns=""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xmlns=""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xmlns=""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xmlns=""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xmlns=""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xmlns=""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xmlns=""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xmlns=""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xmlns=""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xmlns=""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xmlns=""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xmlns=""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xmlns=""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xmlns=""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xmlns=""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xmlns=""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xmlns=""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xmlns=""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xmlns=""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xmlns=""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xmlns=""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xmlns=""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xmlns=""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xmlns=""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xmlns=""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xmlns=""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xmlns=""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xmlns=""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xmlns=""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xmlns=""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xmlns=""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xmlns=""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xmlns=""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xmlns=""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xmlns=""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xmlns=""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xmlns=""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xmlns=""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xmlns=""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xmlns=""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xmlns=""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xmlns=""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xmlns=""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xmlns=""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xmlns=""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xmlns=""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xmlns=""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xmlns=""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xmlns=""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xmlns=""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xmlns=""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xmlns=""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xmlns=""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xmlns=""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xmlns=""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xmlns=""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xmlns=""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xmlns=""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xmlns=""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xmlns=""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xmlns=""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xmlns=""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xmlns=""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xmlns=""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xmlns=""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xmlns=""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xmlns=""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xmlns=""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xmlns=""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xmlns=""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xmlns=""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xmlns=""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xmlns=""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xmlns=""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xmlns=""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xmlns=""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xmlns=""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xmlns=""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xmlns=""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xmlns=""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xmlns=""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xmlns=""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xmlns=""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xmlns=""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xmlns=""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xmlns=""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xmlns=""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xmlns=""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xmlns=""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xmlns=""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xmlns=""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xmlns=""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xmlns=""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xmlns=""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xmlns=""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xmlns=""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xmlns=""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xmlns=""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xmlns=""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xmlns=""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xmlns=""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xmlns=""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xmlns=""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xmlns=""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xmlns=""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xmlns=""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xmlns=""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xmlns=""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xmlns=""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xmlns=""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xmlns=""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xmlns=""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xmlns=""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xmlns=""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xmlns=""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xmlns=""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xmlns=""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xmlns=""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xmlns=""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xmlns=""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xmlns=""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xmlns=""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xmlns=""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xmlns=""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xmlns=""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xmlns=""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xmlns=""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xmlns=""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xmlns=""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xmlns=""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xmlns=""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xmlns=""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xmlns=""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xmlns=""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xmlns=""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xmlns=""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xmlns=""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xmlns=""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xmlns=""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xmlns=""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xmlns=""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xmlns=""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xmlns=""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xmlns=""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xmlns=""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xmlns=""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xmlns=""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xmlns=""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xmlns=""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xmlns=""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xmlns=""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xmlns=""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xmlns=""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xmlns=""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xmlns=""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xmlns=""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xmlns=""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xmlns=""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xmlns=""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xmlns=""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xmlns=""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xmlns=""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xmlns=""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xmlns=""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xmlns=""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xmlns=""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xmlns=""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xmlns=""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xmlns=""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xmlns=""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xmlns=""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xmlns=""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xmlns=""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xmlns=""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xmlns=""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xmlns=""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xmlns=""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xmlns=""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xmlns=""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xmlns=""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xmlns=""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xmlns=""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xmlns=""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xmlns=""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xmlns=""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xmlns=""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xmlns=""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xmlns=""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xmlns=""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xmlns=""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xmlns=""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xmlns=""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xmlns=""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xmlns=""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xmlns=""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xmlns=""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xmlns=""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xmlns=""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xmlns=""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xmlns=""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xmlns=""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xmlns=""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xmlns=""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xmlns=""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xmlns=""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xmlns=""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xmlns=""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xmlns=""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xmlns=""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xmlns=""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xmlns=""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xmlns=""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xmlns=""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xmlns=""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xmlns=""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xmlns=""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xmlns=""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xmlns=""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xmlns=""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xmlns=""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xmlns=""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xmlns=""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xmlns=""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xmlns=""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xmlns=""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xmlns=""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xmlns=""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xmlns=""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xmlns=""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xmlns=""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xmlns=""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xmlns=""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xmlns=""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xmlns=""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xmlns=""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xmlns=""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xmlns=""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xmlns=""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xmlns=""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xmlns=""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xmlns=""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xmlns=""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xmlns=""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xmlns=""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xmlns=""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xmlns=""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xmlns=""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xmlns=""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xmlns=""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xmlns=""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xmlns=""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xmlns=""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xmlns=""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xmlns=""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xmlns=""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xmlns=""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xmlns=""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xmlns=""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xmlns=""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xmlns=""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xmlns=""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xmlns=""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xmlns=""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xmlns=""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xmlns=""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xmlns=""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xmlns=""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xmlns=""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xmlns=""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xmlns=""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xmlns=""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xmlns=""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xmlns=""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xmlns=""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xmlns=""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xmlns=""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xmlns=""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xmlns=""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xmlns=""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xmlns=""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xmlns=""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xmlns=""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xmlns=""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xmlns=""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xmlns=""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xmlns=""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xmlns=""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xmlns=""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xmlns=""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xmlns=""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xmlns=""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xmlns=""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xmlns=""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xmlns=""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xmlns=""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xmlns=""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xmlns=""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xmlns=""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xmlns=""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xmlns=""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xmlns=""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xmlns=""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xmlns=""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xmlns=""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xmlns=""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xmlns=""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xmlns=""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xmlns=""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xmlns=""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xmlns=""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xmlns=""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xmlns=""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xmlns=""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xmlns=""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xmlns=""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xmlns=""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xmlns=""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xmlns=""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xmlns=""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xmlns=""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xmlns=""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xmlns=""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xmlns=""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xmlns=""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xmlns=""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xmlns=""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xmlns=""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xmlns=""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xmlns=""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xmlns=""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xmlns=""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xmlns=""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xmlns=""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xmlns=""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xmlns=""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xmlns=""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xmlns=""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xmlns=""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xmlns=""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xmlns=""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xmlns=""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xmlns=""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xmlns=""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xmlns=""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xmlns=""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xmlns=""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xmlns=""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xmlns=""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xmlns=""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xmlns=""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xmlns=""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xmlns=""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xmlns=""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xmlns=""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xmlns=""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xmlns=""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xmlns=""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xmlns=""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xmlns=""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xmlns=""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xmlns=""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xmlns=""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xmlns=""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xmlns=""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xmlns=""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xmlns=""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xmlns=""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xmlns=""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xmlns=""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xmlns=""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xmlns=""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xmlns=""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xmlns=""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xmlns=""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xmlns=""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xmlns=""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xmlns=""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xmlns=""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xmlns=""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xmlns=""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xmlns=""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xmlns=""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xmlns=""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xmlns=""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xmlns=""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xmlns=""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xmlns=""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xmlns=""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xmlns=""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xmlns=""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xmlns=""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xmlns=""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xmlns=""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xmlns=""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xmlns=""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xmlns=""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xmlns=""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xmlns=""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xmlns=""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xmlns=""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xmlns=""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xmlns=""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xmlns=""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xmlns=""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xmlns=""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xmlns=""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xmlns=""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xmlns=""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xmlns=""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xmlns=""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xmlns=""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xmlns=""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xmlns=""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xmlns=""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xmlns=""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xmlns=""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xmlns=""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xmlns=""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xmlns=""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xmlns=""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xmlns=""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xmlns=""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xmlns=""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xmlns=""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xmlns=""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xmlns=""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xmlns=""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xmlns=""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xmlns=""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xmlns=""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xmlns=""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xmlns=""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xmlns=""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xmlns=""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xmlns=""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xmlns=""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xmlns=""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xmlns=""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xmlns=""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xmlns=""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xmlns=""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xmlns=""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xmlns=""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xmlns=""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xmlns=""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xmlns=""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xmlns=""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xmlns=""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xmlns=""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xmlns=""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xmlns=""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xmlns=""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xmlns=""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xmlns=""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xmlns=""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xmlns=""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xmlns=""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xmlns=""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xmlns=""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xmlns=""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xmlns=""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xmlns=""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xmlns=""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xmlns=""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xmlns=""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xmlns=""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xmlns=""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xmlns=""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xmlns=""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xmlns=""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xmlns=""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xmlns=""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xmlns=""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xmlns=""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xmlns=""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xmlns=""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xmlns=""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xmlns=""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xmlns=""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xmlns=""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xmlns=""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xmlns=""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xmlns=""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xmlns=""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xmlns=""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xmlns=""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xmlns=""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xmlns=""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xmlns=""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xmlns=""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xmlns=""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xmlns=""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xmlns=""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xmlns=""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xmlns=""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xmlns=""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xmlns=""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xmlns=""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xmlns=""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xmlns=""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xmlns=""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xmlns=""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xmlns=""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xmlns=""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xmlns=""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xmlns=""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xmlns=""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xmlns=""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xmlns=""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xmlns=""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xmlns=""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xmlns=""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xmlns=""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xmlns=""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xmlns=""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xmlns=""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xmlns=""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xmlns=""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xmlns=""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xmlns=""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xmlns=""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xmlns=""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xmlns=""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xmlns=""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xmlns=""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xmlns=""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xmlns=""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xmlns=""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xmlns=""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xmlns=""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xmlns=""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xmlns=""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xmlns=""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xmlns=""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xmlns=""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xmlns=""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xmlns=""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xmlns=""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xmlns=""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xmlns=""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xmlns=""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xmlns=""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xmlns=""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xmlns=""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xmlns=""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xmlns=""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xmlns=""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xmlns=""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xmlns=""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xmlns=""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xmlns=""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xmlns=""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xmlns=""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xmlns=""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xmlns=""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xmlns=""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xmlns=""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xmlns=""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xmlns=""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xmlns=""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xmlns=""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xmlns=""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xmlns=""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xmlns=""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xmlns=""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xmlns=""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xmlns=""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xmlns=""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xmlns=""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xmlns=""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xmlns=""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xmlns=""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xmlns=""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xmlns=""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xmlns=""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xmlns=""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xmlns=""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xmlns=""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xmlns=""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xmlns=""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xmlns=""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xmlns=""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xmlns=""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xmlns=""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xmlns=""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xmlns=""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xmlns=""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xmlns=""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xmlns=""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xmlns=""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xmlns=""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xmlns=""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xmlns=""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xmlns=""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xmlns=""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xmlns=""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xmlns=""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xmlns=""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xmlns=""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xmlns=""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xmlns=""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xmlns=""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xmlns=""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xmlns=""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xmlns=""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xmlns=""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xmlns=""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xmlns=""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xmlns=""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xmlns=""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xmlns=""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xmlns=""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xmlns=""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xmlns=""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xmlns=""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xmlns=""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xmlns=""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xmlns=""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xmlns=""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xmlns=""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xmlns=""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xmlns=""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xmlns=""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xmlns=""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xmlns=""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xmlns=""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xmlns=""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xmlns=""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xmlns=""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xmlns=""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xmlns=""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xmlns=""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xmlns=""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xmlns=""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xmlns=""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xmlns=""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xmlns=""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xmlns=""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xmlns=""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xmlns=""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xmlns=""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xmlns=""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xmlns=""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xmlns=""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xmlns=""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xmlns=""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xmlns=""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xmlns=""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xmlns=""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xmlns=""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xmlns=""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xmlns=""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xmlns=""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xmlns=""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xmlns=""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xmlns=""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xmlns=""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xmlns=""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xmlns=""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xmlns=""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xmlns=""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xmlns=""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xmlns=""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xmlns=""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xmlns=""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xmlns=""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xmlns=""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xmlns=""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xmlns=""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xmlns=""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xmlns=""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xmlns=""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xmlns=""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xmlns=""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xmlns=""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xmlns=""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xmlns=""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xmlns=""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xmlns=""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xmlns=""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xmlns=""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xmlns=""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xmlns=""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xmlns=""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xmlns=""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xmlns=""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xmlns=""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xmlns=""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xmlns=""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xmlns=""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xmlns=""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xmlns=""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xmlns=""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xmlns=""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xmlns=""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xmlns=""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xmlns=""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xmlns=""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xmlns=""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xmlns=""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xmlns=""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xmlns=""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xmlns=""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xmlns=""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xmlns=""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xmlns=""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xmlns=""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xmlns=""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xmlns=""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xmlns=""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xmlns=""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xmlns=""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xmlns=""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xmlns=""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xmlns=""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xmlns=""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xmlns=""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xmlns=""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xmlns=""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xmlns=""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xmlns=""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xmlns=""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xmlns=""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xmlns=""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xmlns=""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xmlns=""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xmlns=""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xmlns=""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xmlns=""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xmlns=""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xmlns=""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xmlns=""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xmlns=""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xmlns=""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xmlns=""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xmlns=""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xmlns=""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xmlns=""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xmlns=""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xmlns=""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xmlns=""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xmlns=""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xmlns=""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xmlns=""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xmlns=""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xmlns=""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xmlns=""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xmlns=""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xmlns=""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xmlns=""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xmlns=""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xmlns=""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xmlns=""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xmlns=""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xmlns=""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xmlns=""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xmlns=""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xmlns=""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xmlns=""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xmlns=""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xmlns=""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xmlns=""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xmlns=""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xmlns=""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xmlns=""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xmlns=""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xmlns=""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xmlns=""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xmlns=""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xmlns=""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xmlns=""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xmlns=""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xmlns=""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xmlns=""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xmlns=""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xmlns=""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xmlns=""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xmlns=""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xmlns=""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xmlns=""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xmlns=""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xmlns=""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xmlns=""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xmlns=""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xmlns=""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xmlns=""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xmlns=""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xmlns=""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xmlns=""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xmlns=""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xmlns=""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xmlns=""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xmlns=""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xmlns=""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xmlns=""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xmlns=""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xmlns=""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xmlns=""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xmlns=""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xmlns=""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xmlns=""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xmlns=""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xmlns=""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xmlns=""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xmlns=""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xmlns=""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xmlns=""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xmlns=""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xmlns=""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xmlns=""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xmlns=""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xmlns=""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xmlns=""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xmlns=""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xmlns=""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xmlns=""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xmlns=""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xmlns=""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xmlns=""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xmlns=""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xmlns=""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xmlns=""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xmlns=""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xmlns=""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xmlns=""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xmlns=""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xmlns=""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xmlns=""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xmlns=""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xmlns=""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xmlns=""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xmlns=""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xmlns=""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xmlns=""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xmlns=""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xmlns=""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xmlns=""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xmlns=""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xmlns=""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xmlns=""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xmlns=""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xmlns=""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xmlns=""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xmlns=""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xmlns=""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xmlns=""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xmlns=""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xmlns=""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xmlns=""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xmlns=""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xmlns=""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xmlns=""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xmlns=""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xmlns=""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xmlns=""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xmlns=""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xmlns=""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xmlns=""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xmlns=""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xmlns=""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xmlns=""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xmlns=""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xmlns=""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xmlns=""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xmlns=""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xmlns=""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xmlns=""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xmlns=""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xmlns=""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xmlns=""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xmlns=""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xmlns=""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xmlns=""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xmlns=""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xmlns=""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xmlns=""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xmlns=""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xmlns=""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xmlns=""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xmlns=""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xmlns=""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xmlns=""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xmlns=""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xmlns=""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xmlns=""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xmlns=""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xmlns=""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xmlns=""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xmlns=""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xmlns=""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xmlns=""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xmlns=""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xmlns=""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xmlns=""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xmlns=""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xmlns=""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xmlns=""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xmlns=""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xmlns=""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xmlns=""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xmlns=""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xmlns=""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xmlns=""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xmlns=""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xmlns=""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xmlns=""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xmlns=""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xmlns=""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xmlns=""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xmlns=""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xmlns=""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xmlns=""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xmlns=""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xmlns=""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xmlns=""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xmlns=""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xmlns=""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xmlns=""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xmlns=""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xmlns=""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xmlns=""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xmlns=""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xmlns=""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xmlns=""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xmlns=""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xmlns=""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xmlns=""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xmlns=""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xmlns=""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xmlns=""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xmlns=""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xmlns=""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xmlns=""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xmlns=""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xmlns=""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xmlns=""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xmlns=""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xmlns=""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xmlns=""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xmlns=""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xmlns=""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xmlns=""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xmlns=""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xmlns=""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xmlns=""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xmlns=""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xmlns=""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xmlns=""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xmlns=""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xmlns=""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xmlns=""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xmlns=""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xmlns=""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xmlns=""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xmlns=""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xmlns=""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xmlns=""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xmlns=""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xmlns=""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xmlns=""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xmlns=""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xmlns=""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xmlns=""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xmlns=""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xmlns=""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xmlns=""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xmlns=""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xmlns=""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xmlns=""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xmlns=""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xmlns=""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xmlns=""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xmlns=""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xmlns=""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xmlns=""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xmlns=""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xmlns=""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xmlns=""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xmlns=""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xmlns=""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xmlns=""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xmlns=""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xmlns=""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xmlns=""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xmlns=""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xmlns=""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xmlns=""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xmlns=""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xmlns=""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xmlns=""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xmlns=""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xmlns=""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xmlns=""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xmlns=""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xmlns=""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xmlns=""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xmlns=""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xmlns=""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xmlns=""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xmlns=""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xmlns=""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xmlns=""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xmlns=""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xmlns=""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xmlns=""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xmlns=""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xmlns=""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xmlns=""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xmlns=""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xmlns=""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xmlns=""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xmlns=""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xmlns=""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xmlns=""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xmlns=""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xmlns=""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xmlns=""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xmlns=""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xmlns=""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xmlns=""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xmlns=""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xmlns=""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xmlns=""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xmlns=""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xmlns=""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xmlns=""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xmlns=""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xmlns=""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xmlns=""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xmlns=""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xmlns=""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xmlns=""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xmlns=""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xmlns=""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xmlns=""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xmlns=""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xmlns=""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xmlns=""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xmlns=""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xmlns=""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xmlns=""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xmlns=""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xmlns=""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xmlns=""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xmlns=""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xmlns=""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xmlns=""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xmlns=""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xmlns=""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xmlns=""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xmlns=""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xmlns=""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xmlns=""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xmlns=""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xmlns=""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xmlns=""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xmlns=""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xmlns=""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xmlns=""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xmlns=""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xmlns=""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xmlns=""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xmlns=""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xmlns=""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xmlns=""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xmlns=""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xmlns=""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xmlns=""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xmlns=""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xmlns=""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xmlns=""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xmlns=""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xmlns=""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xmlns=""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xmlns=""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xmlns=""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xmlns=""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xmlns=""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xmlns=""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xmlns=""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xmlns=""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xmlns=""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xmlns=""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xmlns=""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xmlns=""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xmlns=""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xmlns=""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xmlns=""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xmlns=""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xmlns=""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xmlns=""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xmlns=""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xmlns=""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xmlns=""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xmlns=""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xmlns=""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xmlns=""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xmlns=""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xmlns=""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xmlns=""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xmlns=""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xmlns=""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xmlns=""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xmlns=""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xmlns=""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xmlns=""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xmlns=""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xmlns=""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xmlns=""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xmlns=""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xmlns=""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xmlns=""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xmlns=""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xmlns=""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xmlns=""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xmlns=""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xmlns=""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xmlns=""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xmlns=""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xmlns=""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xmlns=""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xmlns=""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xmlns=""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xmlns=""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xmlns=""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xmlns=""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xmlns=""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xmlns=""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xmlns=""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xmlns=""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xmlns=""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xmlns=""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xmlns=""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xmlns=""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xmlns=""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xmlns=""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xmlns=""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xmlns=""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xmlns=""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xmlns=""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xmlns=""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xmlns=""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xmlns=""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xmlns=""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xmlns=""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xmlns=""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xmlns=""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xmlns=""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xmlns=""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xmlns=""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xmlns=""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xmlns=""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xmlns=""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xmlns=""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xmlns=""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xmlns=""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xmlns=""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xmlns=""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xmlns=""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xmlns=""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xmlns=""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xmlns=""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xmlns=""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xmlns=""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xmlns=""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xmlns=""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xmlns=""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xmlns=""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xmlns=""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xmlns=""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xmlns=""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xmlns=""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xmlns=""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xmlns=""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xmlns=""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xmlns=""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xmlns=""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xmlns=""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xmlns=""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xmlns=""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xmlns=""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xmlns=""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xmlns=""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xmlns=""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xmlns=""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xmlns=""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xmlns=""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xmlns=""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xmlns=""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xmlns=""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xmlns=""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xmlns=""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xmlns=""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xmlns=""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xmlns=""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xmlns=""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xmlns=""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xmlns=""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xmlns=""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xmlns=""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xmlns=""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xmlns=""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xmlns=""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xmlns=""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xmlns=""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xmlns=""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xmlns=""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xmlns=""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xmlns=""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xmlns=""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xmlns=""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xmlns=""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xmlns=""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xmlns=""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xmlns=""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xmlns=""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xmlns=""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xmlns=""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xmlns=""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xmlns=""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xmlns=""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xmlns=""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xmlns=""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xmlns=""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xmlns=""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xmlns=""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xmlns=""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xmlns=""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xmlns=""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xmlns=""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xmlns=""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xmlns=""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xmlns=""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xmlns=""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xmlns=""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xmlns=""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xmlns=""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xmlns=""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xmlns=""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xmlns=""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xmlns=""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xmlns=""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xmlns=""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xmlns=""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xmlns=""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xmlns=""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xmlns=""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xmlns=""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xmlns=""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xmlns=""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xmlns=""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xmlns=""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xmlns=""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xmlns=""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xmlns=""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xmlns=""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xmlns=""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xmlns=""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xmlns=""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xmlns=""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xmlns=""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xmlns=""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xmlns=""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xmlns=""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xmlns=""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xmlns=""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xmlns=""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xmlns=""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xmlns=""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xmlns=""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xmlns=""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xmlns=""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xmlns=""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xmlns=""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xmlns=""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xmlns=""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xmlns=""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xmlns=""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xmlns=""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xmlns=""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xmlns=""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xmlns=""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xmlns=""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xmlns=""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xmlns=""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xmlns=""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xmlns=""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xmlns=""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xmlns=""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xmlns=""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xmlns=""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xmlns=""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xmlns=""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xmlns=""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xmlns=""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xmlns=""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xmlns=""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xmlns=""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xmlns=""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xmlns=""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xmlns=""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xmlns=""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xmlns=""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xmlns=""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xmlns=""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xmlns=""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xmlns=""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xmlns=""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xmlns=""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xmlns=""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xmlns=""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xmlns=""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xmlns=""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xmlns=""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xmlns=""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xmlns=""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xmlns=""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xmlns=""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xmlns=""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xmlns=""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xmlns=""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xmlns=""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xmlns=""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xmlns=""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xmlns=""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xmlns=""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xmlns=""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xmlns=""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xmlns=""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xmlns=""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xmlns=""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xmlns=""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xmlns=""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xmlns=""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xmlns=""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xmlns=""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xmlns=""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xmlns=""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xmlns=""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xmlns=""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xmlns=""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xmlns=""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xmlns=""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xmlns=""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xmlns=""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xmlns=""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xmlns=""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xmlns=""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xmlns=""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xmlns=""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xmlns=""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xmlns=""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xmlns=""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xmlns=""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xmlns=""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xmlns=""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xmlns=""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xmlns=""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xmlns=""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xmlns=""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xmlns=""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xmlns=""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xmlns=""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xmlns=""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xmlns=""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xmlns=""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xmlns=""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xmlns=""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xmlns=""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xmlns=""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xmlns=""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xmlns=""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xmlns=""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xmlns=""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xmlns=""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xmlns=""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xmlns=""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xmlns=""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xmlns=""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xmlns=""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xmlns=""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xmlns=""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xmlns=""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xmlns=""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xmlns=""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xmlns=""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xmlns=""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xmlns=""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xmlns=""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xmlns=""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xmlns=""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xmlns=""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xmlns=""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xmlns=""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xmlns=""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xmlns=""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xmlns=""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xmlns=""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xmlns=""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xmlns=""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xmlns=""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xmlns=""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xmlns=""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xmlns=""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xmlns=""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xmlns=""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xmlns=""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xmlns=""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xmlns=""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xmlns=""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xmlns=""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xmlns=""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xmlns=""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xmlns=""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xmlns=""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xmlns=""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xmlns=""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xmlns=""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xmlns=""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xmlns=""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xmlns=""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xmlns=""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xmlns=""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xmlns=""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xmlns=""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xmlns=""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xmlns=""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xmlns=""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xmlns=""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xmlns=""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xmlns=""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xmlns=""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xmlns=""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xmlns=""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xmlns=""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xmlns=""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xmlns=""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xmlns=""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xmlns=""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xmlns=""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xmlns=""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xmlns=""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xmlns=""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xmlns=""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xmlns=""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xmlns=""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xmlns=""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xmlns=""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xmlns=""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xmlns=""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xmlns=""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xmlns=""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xmlns=""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xmlns=""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xmlns=""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xmlns=""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xmlns=""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xmlns=""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xmlns=""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xmlns=""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xmlns=""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xmlns=""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xmlns=""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xmlns=""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xmlns=""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xmlns=""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xmlns=""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xmlns=""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xmlns=""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xmlns=""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xmlns=""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xmlns=""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xmlns=""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xmlns=""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xmlns=""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xmlns=""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xmlns=""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xmlns=""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xmlns=""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xmlns=""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xmlns=""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xmlns=""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xmlns=""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xmlns=""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xmlns=""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xmlns=""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xmlns=""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xmlns=""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xmlns=""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xmlns=""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xmlns=""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xmlns=""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xmlns=""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xmlns=""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xmlns=""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xmlns=""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xmlns=""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xmlns=""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xmlns=""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xmlns=""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xmlns=""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xmlns=""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xmlns=""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xmlns=""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xmlns=""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xmlns=""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xmlns=""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xmlns=""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xmlns=""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xmlns=""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xmlns=""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xmlns=""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xmlns=""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xmlns=""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xmlns=""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xmlns=""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xmlns=""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xmlns=""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xmlns=""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xmlns=""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xmlns=""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xmlns=""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xmlns=""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xmlns=""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xmlns=""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xmlns=""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xmlns=""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xmlns=""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xmlns=""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xmlns=""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xmlns=""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xmlns=""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xmlns=""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xmlns=""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xmlns=""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xmlns=""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xmlns=""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xmlns=""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xmlns=""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xmlns=""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xmlns=""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xmlns=""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xmlns=""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xmlns=""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xmlns=""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xmlns=""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xmlns=""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xmlns=""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xmlns=""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xmlns=""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xmlns=""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xmlns=""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xmlns=""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xmlns=""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xmlns=""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xmlns=""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xmlns=""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xmlns=""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xmlns=""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xmlns=""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xmlns=""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xmlns=""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xmlns=""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xmlns=""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xmlns=""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xmlns=""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xmlns=""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xmlns=""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xmlns=""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xmlns=""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xmlns=""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xmlns=""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xmlns=""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xmlns=""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xmlns=""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xmlns=""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xmlns=""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xmlns=""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xmlns=""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xmlns=""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xmlns=""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xmlns=""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xmlns=""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xmlns=""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xmlns=""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xmlns=""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xmlns=""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xmlns=""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xmlns=""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xmlns=""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xmlns=""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xmlns=""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xmlns=""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xmlns=""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xmlns=""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xmlns=""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xmlns=""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xmlns=""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xmlns=""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xmlns=""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xmlns=""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xmlns=""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xmlns=""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xmlns=""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xmlns=""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xmlns=""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xmlns=""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xmlns=""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xmlns=""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xmlns=""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xmlns=""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xmlns=""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xmlns=""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xmlns=""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xmlns=""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xmlns=""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xmlns=""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xmlns=""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xmlns=""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xmlns=""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xmlns=""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xmlns=""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xmlns=""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xmlns=""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xmlns=""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xmlns=""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xmlns=""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xmlns=""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xmlns=""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xmlns=""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xmlns=""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xmlns=""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xmlns=""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xmlns=""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xmlns=""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xmlns=""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xmlns=""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xmlns=""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xmlns=""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xmlns=""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xmlns=""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xmlns=""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xmlns=""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xmlns=""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xmlns=""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xmlns=""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xmlns=""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xmlns=""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xmlns=""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xmlns=""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xmlns=""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xmlns=""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xmlns=""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xmlns=""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xmlns=""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xmlns=""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xmlns=""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xmlns=""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xmlns=""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xmlns=""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xmlns=""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xmlns=""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xmlns=""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xmlns=""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xmlns=""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xmlns=""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xmlns=""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xmlns=""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xmlns=""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xmlns=""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xmlns=""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xmlns=""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xmlns=""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xmlns=""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xmlns=""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xmlns=""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xmlns=""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xmlns=""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xmlns=""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xmlns=""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xmlns=""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xmlns=""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xmlns=""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xmlns=""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xmlns=""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xmlns=""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xmlns=""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xmlns=""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xmlns=""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xmlns=""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xmlns=""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xmlns=""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xmlns=""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xmlns=""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xmlns=""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xmlns=""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xmlns=""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xmlns=""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xmlns=""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xmlns=""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xmlns=""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xmlns=""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xmlns=""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xmlns=""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xmlns=""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xmlns=""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xmlns=""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xmlns=""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xmlns=""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xmlns=""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xmlns=""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xmlns=""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xmlns=""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xmlns=""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xmlns=""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xmlns=""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xmlns=""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xmlns=""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xmlns=""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xmlns=""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xmlns=""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xmlns=""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xmlns=""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xmlns=""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xmlns=""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xmlns=""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xmlns=""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xmlns=""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xmlns=""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xmlns=""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xmlns=""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xmlns=""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xmlns=""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xmlns=""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xmlns=""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xmlns=""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xmlns=""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xmlns=""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xmlns=""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xmlns=""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xmlns=""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xmlns=""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xmlns=""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xmlns=""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xmlns=""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xmlns=""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xmlns=""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xmlns=""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xmlns=""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xmlns=""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xmlns=""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xmlns=""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xmlns=""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xmlns=""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xmlns=""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xmlns=""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xmlns=""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xmlns=""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xmlns=""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xmlns=""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xmlns=""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xmlns=""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xmlns=""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xmlns=""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xmlns=""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xmlns=""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xmlns=""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xmlns=""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xmlns=""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xmlns=""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xmlns=""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xmlns=""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xmlns=""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xmlns=""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xmlns=""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xmlns=""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xmlns=""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xmlns=""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xmlns=""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xmlns=""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xmlns=""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xmlns=""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xmlns=""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xmlns=""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xmlns=""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xmlns=""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xmlns=""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xmlns=""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xmlns=""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xmlns=""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xmlns=""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xmlns=""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xmlns=""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xmlns=""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xmlns=""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xmlns=""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xmlns=""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xmlns=""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xmlns=""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xmlns=""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xmlns=""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xmlns=""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xmlns=""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xmlns=""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xmlns=""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xmlns=""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xmlns=""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xmlns=""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xmlns=""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xmlns=""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xmlns=""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xmlns=""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xmlns=""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xmlns=""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xmlns=""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xmlns=""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xmlns=""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xmlns=""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xmlns=""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xmlns=""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xmlns=""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xmlns=""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xmlns=""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xmlns=""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xmlns=""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xmlns=""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xmlns=""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xmlns=""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xmlns=""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xmlns=""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xmlns=""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xmlns=""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xmlns=""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xmlns=""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xmlns=""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xmlns=""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xmlns=""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xmlns=""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xmlns=""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xmlns=""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xmlns=""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xmlns=""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xmlns=""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xmlns=""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xmlns=""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xmlns=""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xmlns=""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xmlns=""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xmlns=""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xmlns=""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xmlns=""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xmlns=""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xmlns=""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xmlns=""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xmlns=""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xmlns=""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xmlns=""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xmlns=""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xmlns=""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xmlns=""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xmlns=""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xmlns=""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xmlns=""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xmlns=""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xmlns=""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xmlns=""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xmlns=""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xmlns=""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xmlns=""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xmlns=""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xmlns=""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xmlns=""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xmlns=""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xmlns=""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xmlns=""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xmlns=""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xmlns=""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xmlns=""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xmlns=""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xmlns=""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xmlns=""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xmlns=""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xmlns=""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xmlns=""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xmlns=""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xmlns=""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xmlns=""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xmlns=""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xmlns=""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xmlns=""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xmlns=""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xmlns=""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xmlns=""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xmlns=""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xmlns=""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xmlns=""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xmlns=""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xmlns=""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xmlns=""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xmlns=""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xmlns=""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xmlns=""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xmlns=""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xmlns=""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xmlns=""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xmlns=""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xmlns=""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xmlns=""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xmlns=""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xmlns=""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xmlns=""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xmlns=""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xmlns=""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xmlns=""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xmlns=""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xmlns=""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xmlns=""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xmlns=""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xmlns=""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xmlns=""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xmlns=""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xmlns=""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xmlns=""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xmlns=""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xmlns=""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xmlns=""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xmlns=""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xmlns=""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xmlns=""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xmlns=""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xmlns=""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xmlns=""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xmlns=""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xmlns=""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xmlns=""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xmlns=""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xmlns=""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xmlns=""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xmlns=""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xmlns=""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xmlns=""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xmlns=""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xmlns=""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xmlns=""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xmlns=""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xmlns=""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xmlns=""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xmlns=""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xmlns=""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xmlns=""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xmlns=""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xmlns=""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xmlns=""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xmlns=""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xmlns=""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xmlns=""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xmlns=""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xmlns=""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xmlns=""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xmlns=""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xmlns=""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xmlns=""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xmlns=""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xmlns=""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xmlns=""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xmlns=""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xmlns=""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xmlns=""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xmlns=""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xmlns=""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xmlns=""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xmlns=""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xmlns=""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xmlns=""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xmlns=""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xmlns=""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xmlns=""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xmlns=""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xmlns=""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xmlns=""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xmlns=""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xmlns=""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xmlns=""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xmlns=""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xmlns=""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xmlns=""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xmlns=""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xmlns=""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xmlns=""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xmlns=""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xmlns=""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xmlns=""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xmlns=""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xmlns=""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xmlns=""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xmlns=""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xmlns=""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xmlns=""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xmlns=""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xmlns=""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xmlns=""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xmlns=""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xmlns=""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xmlns=""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xmlns=""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xmlns=""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xmlns=""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xmlns=""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xmlns=""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xmlns=""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xmlns=""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xmlns=""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xmlns=""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xmlns=""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xmlns=""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xmlns=""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xmlns=""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xmlns=""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xmlns=""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xmlns=""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xmlns=""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xmlns=""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xmlns=""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xmlns=""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xmlns=""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xmlns=""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xmlns=""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xmlns=""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xmlns=""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xmlns=""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xmlns=""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xmlns=""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xmlns=""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xmlns=""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xmlns=""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xmlns=""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xmlns=""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xmlns=""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xmlns=""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xmlns=""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xmlns=""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xmlns=""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xmlns=""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xmlns=""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xmlns=""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xmlns=""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xmlns=""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xmlns=""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xmlns=""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xmlns=""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xmlns=""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xmlns=""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xmlns=""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xmlns=""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xmlns=""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xmlns=""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xmlns=""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xmlns=""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xmlns=""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xmlns=""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xmlns=""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xmlns=""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xmlns=""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xmlns=""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xmlns=""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xmlns=""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xmlns=""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xmlns=""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xmlns=""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xmlns=""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xmlns=""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xmlns=""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xmlns=""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xmlns=""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xmlns=""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xmlns=""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xmlns=""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xmlns=""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xmlns=""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xmlns=""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xmlns=""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xmlns=""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xmlns=""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xmlns=""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xmlns=""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xmlns=""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xmlns=""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xmlns=""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xmlns=""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xmlns=""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xmlns=""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xmlns=""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xmlns=""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xmlns=""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xmlns=""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xmlns=""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xmlns=""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xmlns=""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xmlns=""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xmlns=""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xmlns=""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xmlns=""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xmlns=""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xmlns=""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xmlns=""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xmlns=""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xmlns=""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xmlns=""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xmlns=""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xmlns=""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xmlns=""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xmlns=""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xmlns=""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xmlns=""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xmlns=""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xmlns=""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xmlns=""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xmlns=""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xmlns=""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xmlns=""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xmlns=""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xmlns=""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xmlns=""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xmlns=""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xmlns=""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xmlns=""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xmlns=""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xmlns=""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xmlns=""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xmlns=""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xmlns=""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xmlns=""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xmlns=""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xmlns=""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xmlns=""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xmlns=""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xmlns=""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xmlns=""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xmlns=""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xmlns=""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xmlns=""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xmlns=""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xmlns=""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xmlns=""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xmlns=""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xmlns=""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xmlns=""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xmlns=""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xmlns=""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xmlns=""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xmlns=""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xmlns=""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xmlns=""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xmlns=""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xmlns=""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xmlns=""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xmlns=""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xmlns=""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xmlns=""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xmlns=""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xmlns=""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xmlns=""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xmlns=""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xmlns=""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xmlns=""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xmlns=""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xmlns=""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xmlns=""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xmlns=""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xmlns=""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xmlns=""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xmlns=""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xmlns=""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xmlns=""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xmlns=""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xmlns=""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xmlns=""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xmlns=""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xmlns=""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xmlns=""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xmlns=""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xmlns=""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xmlns=""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xmlns=""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xmlns=""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xmlns=""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xmlns=""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xmlns=""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xmlns=""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xmlns=""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xmlns=""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xmlns=""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xmlns=""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xmlns=""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xmlns=""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xmlns=""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xmlns=""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xmlns=""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xmlns=""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xmlns=""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xmlns=""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xmlns=""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xmlns=""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xmlns=""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xmlns=""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xmlns=""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xmlns=""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xmlns=""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xmlns=""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xmlns=""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xmlns=""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xmlns=""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xmlns=""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xmlns=""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xmlns=""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xmlns=""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xmlns=""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xmlns=""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xmlns=""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xmlns=""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xmlns=""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xmlns=""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xmlns=""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xmlns=""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xmlns=""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xmlns=""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xmlns=""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xmlns=""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xmlns=""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xmlns=""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xmlns=""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xmlns=""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xmlns=""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xmlns=""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xmlns=""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xmlns=""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xmlns=""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xmlns=""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xmlns=""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xmlns=""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xmlns=""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xmlns=""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xmlns=""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xmlns=""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xmlns=""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xmlns=""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xmlns=""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xmlns=""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xmlns=""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xmlns=""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xmlns=""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xmlns=""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xmlns=""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xmlns=""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xmlns=""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xmlns=""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xmlns=""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xmlns=""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xmlns=""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xmlns=""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xmlns=""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xmlns=""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xmlns=""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xmlns=""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xmlns=""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xmlns=""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xmlns=""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xmlns=""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xmlns=""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xmlns=""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xmlns=""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xmlns=""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xmlns=""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xmlns=""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xmlns=""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xmlns=""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xmlns=""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xmlns=""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xmlns=""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xmlns=""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xmlns=""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xmlns=""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xmlns=""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xmlns=""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xmlns=""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xmlns=""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xmlns=""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xmlns=""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xmlns=""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xmlns=""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xmlns=""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xmlns=""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xmlns=""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xmlns=""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xmlns=""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xmlns=""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xmlns=""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xmlns=""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xmlns=""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xmlns=""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xmlns=""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xmlns=""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xmlns=""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xmlns=""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xmlns=""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xmlns=""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xmlns=""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xmlns=""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xmlns=""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xmlns=""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xmlns=""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xmlns=""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xmlns=""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xmlns=""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xmlns=""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xmlns=""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xmlns=""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xmlns=""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xmlns=""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xmlns=""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xmlns=""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xmlns=""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xmlns=""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xmlns=""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xmlns=""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xmlns=""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xmlns=""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xmlns=""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xmlns=""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xmlns=""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xmlns=""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xmlns=""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xmlns=""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xmlns=""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xmlns=""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xmlns=""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xmlns=""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xmlns=""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xmlns=""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xmlns=""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xmlns=""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xmlns=""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xmlns=""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xmlns=""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xmlns=""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xmlns=""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xmlns=""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xmlns=""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xmlns=""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xmlns=""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xmlns=""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xmlns=""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xmlns=""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xmlns=""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xmlns=""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xmlns=""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xmlns=""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xmlns=""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xmlns=""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xmlns=""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xmlns=""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xmlns=""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xmlns=""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xmlns=""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xmlns=""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xmlns=""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xmlns=""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xmlns=""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xmlns=""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xmlns=""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xmlns=""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xmlns=""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xmlns=""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xmlns=""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xmlns=""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xmlns=""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xmlns=""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xmlns=""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xmlns=""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xmlns=""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xmlns=""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xmlns=""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xmlns=""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xmlns=""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xmlns=""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xmlns=""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xmlns=""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xmlns=""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xmlns=""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xmlns=""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xmlns=""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xmlns=""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xmlns=""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xmlns=""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xmlns=""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xmlns=""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xmlns=""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xmlns=""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xmlns=""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xmlns=""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xmlns=""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xmlns=""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xmlns=""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xmlns=""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xmlns=""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xmlns=""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xmlns=""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xmlns=""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xmlns=""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xmlns=""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xmlns=""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xmlns=""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xmlns=""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xmlns=""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xmlns=""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xmlns=""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xmlns=""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xmlns=""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xmlns=""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xmlns=""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xmlns=""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xmlns=""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xmlns=""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xmlns=""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xmlns=""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xmlns=""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xmlns=""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xmlns=""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xmlns=""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xmlns=""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xmlns=""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xmlns=""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xmlns=""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xmlns=""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xmlns=""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xmlns=""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xmlns=""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xmlns=""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xmlns=""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xmlns=""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xmlns=""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xmlns=""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xmlns=""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xmlns=""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xmlns=""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xmlns=""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xmlns=""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xmlns=""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xmlns=""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xmlns=""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xmlns=""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xmlns=""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xmlns=""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xmlns=""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xmlns=""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xmlns=""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xmlns=""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xmlns=""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xmlns=""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xmlns=""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xmlns=""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xmlns=""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xmlns=""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xmlns=""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xmlns=""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xmlns=""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xmlns=""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xmlns=""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xmlns=""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xmlns=""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xmlns=""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xmlns=""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xmlns=""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xmlns=""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xmlns=""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xmlns=""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xmlns=""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xmlns=""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xmlns=""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xmlns=""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xmlns=""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xmlns=""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xmlns=""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xmlns=""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xmlns=""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xmlns=""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xmlns=""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xmlns=""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xmlns=""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xmlns=""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xmlns=""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xmlns=""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xmlns=""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xmlns=""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xmlns=""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xmlns=""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xmlns=""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xmlns=""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xmlns=""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xmlns=""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xmlns=""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xmlns=""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xmlns=""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xmlns=""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xmlns=""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xmlns=""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xmlns=""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xmlns=""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xmlns=""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xmlns=""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xmlns=""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xmlns=""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xmlns=""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xmlns=""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xmlns=""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xmlns=""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xmlns=""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xmlns=""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xmlns=""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xmlns=""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xmlns=""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xmlns=""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xmlns=""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xmlns=""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xmlns=""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xmlns=""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xmlns=""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xmlns=""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xmlns=""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xmlns=""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xmlns=""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xmlns=""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xmlns=""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xmlns=""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xmlns=""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xmlns=""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xmlns=""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xmlns=""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xmlns=""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xmlns=""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xmlns=""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xmlns=""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xmlns=""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xmlns=""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xmlns=""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xmlns=""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xmlns=""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xmlns=""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xmlns=""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xmlns=""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xmlns=""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xmlns=""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xmlns=""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xmlns=""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xmlns=""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xmlns=""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xmlns=""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xmlns=""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xmlns=""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xmlns=""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xmlns=""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xmlns=""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xmlns=""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xmlns=""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xmlns=""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xmlns=""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xmlns=""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xmlns=""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xmlns=""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xmlns=""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xmlns=""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xmlns=""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xmlns=""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xmlns=""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xmlns=""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xmlns=""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xmlns=""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xmlns=""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xmlns=""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xmlns=""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xmlns=""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xmlns=""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xmlns=""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xmlns=""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xmlns=""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xmlns=""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xmlns=""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xmlns=""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xmlns=""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xmlns=""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xmlns=""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xmlns=""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xmlns=""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xmlns=""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xmlns=""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xmlns=""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xmlns=""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xmlns=""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xmlns=""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xmlns=""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xmlns=""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xmlns=""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xmlns=""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xmlns=""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xmlns=""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xmlns=""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xmlns=""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xmlns=""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xmlns=""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xmlns=""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xmlns=""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xmlns=""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xmlns=""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xmlns=""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xmlns=""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xmlns=""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xmlns=""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xmlns=""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xmlns=""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xmlns=""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xmlns=""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xmlns=""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xmlns=""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xmlns=""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xmlns=""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xmlns=""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xmlns=""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xmlns=""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xmlns=""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xmlns=""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xmlns=""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xmlns=""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xmlns=""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xmlns=""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xmlns=""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xmlns=""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xmlns=""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xmlns=""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xmlns=""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xmlns=""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xmlns=""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xmlns=""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xmlns=""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xmlns=""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xmlns=""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xmlns=""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xmlns=""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xmlns=""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xmlns=""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xmlns=""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xmlns=""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xmlns=""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xmlns=""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xmlns=""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xmlns=""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xmlns=""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xmlns=""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xmlns=""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xmlns=""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xmlns=""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xmlns=""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xmlns=""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xmlns=""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xmlns=""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xmlns=""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xmlns=""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xmlns=""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xmlns=""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xmlns=""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xmlns=""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xmlns=""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xmlns=""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xmlns=""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xmlns=""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xmlns=""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xmlns=""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xmlns=""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xmlns=""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xmlns=""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xmlns=""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xmlns=""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xmlns=""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xmlns=""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xmlns=""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xmlns=""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xmlns=""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xmlns=""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xmlns=""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xmlns=""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xmlns=""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xmlns=""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xmlns=""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xmlns=""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xmlns=""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xmlns=""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xmlns=""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xmlns=""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xmlns=""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xmlns=""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xmlns=""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xmlns=""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xmlns=""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xmlns=""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xmlns=""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xmlns=""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xmlns=""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xmlns=""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xmlns=""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xmlns=""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xmlns=""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xmlns=""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xmlns=""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xmlns=""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xmlns=""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xmlns=""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xmlns=""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xmlns=""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xmlns=""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xmlns=""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xmlns=""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xmlns=""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xmlns=""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xmlns=""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xmlns=""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xmlns=""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xmlns=""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xmlns=""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xmlns=""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xmlns=""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xmlns=""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xmlns=""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xmlns=""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xmlns=""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xmlns=""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xmlns=""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xmlns=""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xmlns=""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xmlns=""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xmlns=""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xmlns=""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xmlns=""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xmlns=""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xmlns=""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xmlns=""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xmlns=""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xmlns=""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xmlns=""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xmlns=""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xmlns=""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xmlns=""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xmlns=""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xmlns=""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xmlns=""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xmlns=""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xmlns=""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xmlns=""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xmlns=""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xmlns=""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xmlns=""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xmlns=""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xmlns=""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xmlns=""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xmlns=""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xmlns=""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xmlns=""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xmlns=""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xmlns=""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xmlns=""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xmlns=""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xmlns=""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xmlns=""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xmlns=""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xmlns=""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xmlns=""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xmlns=""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xmlns=""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xmlns=""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xmlns=""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xmlns=""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xmlns=""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xmlns=""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xmlns=""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xmlns=""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xmlns=""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xmlns=""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xmlns=""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xmlns=""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xmlns=""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xmlns=""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xmlns=""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xmlns=""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xmlns=""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xmlns=""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xmlns=""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xmlns=""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xmlns=""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xmlns=""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xmlns=""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xmlns=""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xmlns=""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xmlns=""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xmlns=""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xmlns=""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xmlns=""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xmlns=""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xmlns=""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xmlns=""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xmlns=""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xmlns=""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xmlns=""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xmlns=""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xmlns=""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xmlns=""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xmlns=""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xmlns=""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xmlns=""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xmlns=""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xmlns=""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xmlns=""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xmlns=""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xmlns=""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xmlns=""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xmlns=""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xmlns=""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xmlns=""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xmlns=""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xmlns=""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xmlns=""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xmlns=""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xmlns=""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xmlns=""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xmlns=""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xmlns=""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xmlns=""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xmlns=""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xmlns=""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xmlns=""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xmlns=""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xmlns=""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xmlns=""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xmlns=""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xmlns=""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xmlns=""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xmlns=""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xmlns=""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xmlns=""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xmlns=""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xmlns=""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xmlns=""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xmlns=""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xmlns=""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xmlns=""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xmlns=""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xmlns=""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xmlns=""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xmlns=""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xmlns=""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xmlns=""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xmlns=""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xmlns=""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xmlns=""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xmlns=""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xmlns=""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xmlns=""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xmlns=""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xmlns=""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xmlns=""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xmlns=""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xmlns=""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xmlns=""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xmlns=""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xmlns=""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xmlns=""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xmlns=""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xmlns=""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xmlns=""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xmlns=""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xmlns=""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xmlns=""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xmlns=""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xmlns=""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xmlns=""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xmlns=""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xmlns=""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xmlns=""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xmlns=""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xmlns=""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xmlns=""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xmlns=""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xmlns=""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xmlns=""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xmlns=""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xmlns=""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xmlns=""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xmlns=""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xmlns=""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xmlns=""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xmlns=""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xmlns=""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xmlns=""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xmlns=""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xmlns=""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xmlns=""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xmlns=""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xmlns=""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xmlns=""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xmlns=""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xmlns=""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xmlns=""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xmlns=""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xmlns=""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xmlns=""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xmlns=""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xmlns=""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xmlns=""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xmlns=""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xmlns=""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xmlns=""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xmlns=""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xmlns=""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xmlns=""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xmlns=""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xmlns=""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xmlns=""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xmlns=""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xmlns=""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xmlns=""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xmlns=""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xmlns=""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xmlns=""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xmlns=""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xmlns=""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xmlns=""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xmlns=""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xmlns=""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xmlns=""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xmlns=""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xmlns=""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xmlns=""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xmlns=""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xmlns=""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xmlns=""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xmlns=""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xmlns=""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xmlns=""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xmlns=""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xmlns=""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xmlns=""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xmlns=""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xmlns=""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xmlns=""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xmlns=""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xmlns=""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xmlns=""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xmlns=""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xmlns=""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xmlns=""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xmlns=""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xmlns=""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xmlns=""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xmlns=""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xmlns=""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xmlns=""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xmlns=""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xmlns=""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xmlns=""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xmlns=""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xmlns=""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xmlns=""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xmlns=""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xmlns=""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xmlns=""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xmlns=""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xmlns=""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xmlns=""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xmlns=""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xmlns=""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xmlns=""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xmlns=""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xmlns=""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xmlns=""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xmlns=""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xmlns=""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xmlns=""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xmlns=""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xmlns=""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xmlns=""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xmlns=""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xmlns=""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xmlns=""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xmlns=""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xmlns=""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xmlns=""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xmlns=""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xmlns=""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xmlns=""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xmlns=""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xmlns=""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xmlns=""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xmlns=""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xmlns=""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xmlns=""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xmlns=""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xmlns=""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xmlns=""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xmlns=""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xmlns=""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xmlns=""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xmlns=""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xmlns=""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xmlns=""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xmlns=""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xmlns=""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xmlns=""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xmlns=""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xmlns=""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xmlns=""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xmlns=""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xmlns=""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xmlns=""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xmlns=""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xmlns=""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xmlns=""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xmlns=""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xmlns=""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xmlns=""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xmlns=""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xmlns=""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xmlns=""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xmlns=""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xmlns=""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xmlns=""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xmlns=""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xmlns=""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xmlns=""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xmlns=""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xmlns=""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xmlns=""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xmlns=""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xmlns=""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xmlns=""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xmlns=""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xmlns=""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xmlns=""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xmlns=""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xmlns=""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xmlns=""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xmlns=""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xmlns=""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xmlns=""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xmlns=""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xmlns=""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xmlns=""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xmlns=""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xmlns=""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xmlns=""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xmlns=""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xmlns=""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xmlns=""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xmlns=""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xmlns=""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xmlns=""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xmlns=""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xmlns=""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xmlns=""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xmlns=""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xmlns=""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xmlns=""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xmlns=""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xmlns=""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xmlns=""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xmlns=""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xmlns=""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xmlns=""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xmlns=""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xmlns=""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xmlns=""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xmlns=""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xmlns=""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xmlns=""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xmlns=""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xmlns=""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xmlns=""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xmlns=""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xmlns=""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xmlns=""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xmlns=""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xmlns=""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xmlns=""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xmlns=""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xmlns=""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xmlns=""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xmlns=""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xmlns=""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xmlns=""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xmlns=""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xmlns=""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xmlns=""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xmlns=""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xmlns=""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xmlns=""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xmlns=""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xmlns=""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xmlns=""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xmlns=""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xmlns=""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xmlns=""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xmlns=""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xmlns=""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xmlns=""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xmlns=""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xmlns=""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xmlns=""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xmlns=""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xmlns=""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xmlns=""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xmlns=""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xmlns=""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xmlns=""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xmlns=""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xmlns=""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xmlns=""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xmlns=""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xmlns=""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xmlns=""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xmlns=""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xmlns=""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xmlns=""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xmlns=""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xmlns=""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xmlns=""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xmlns=""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xmlns=""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xmlns=""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xmlns=""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xmlns=""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xmlns=""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xmlns=""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xmlns=""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xmlns=""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xmlns=""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xmlns=""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xmlns=""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xmlns=""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xmlns=""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xmlns=""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xmlns=""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xmlns=""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xmlns=""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xmlns=""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xmlns=""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xmlns=""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xmlns=""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xmlns=""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xmlns=""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xmlns=""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xmlns=""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xmlns=""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xmlns=""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xmlns=""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xmlns=""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xmlns=""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xmlns=""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xmlns=""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xmlns=""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xmlns=""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xmlns=""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xmlns=""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xmlns=""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xmlns=""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xmlns=""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xmlns=""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xmlns=""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xmlns=""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xmlns=""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xmlns=""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xmlns=""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xmlns=""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xmlns=""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xmlns=""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xmlns=""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xmlns=""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xmlns=""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xmlns=""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xmlns=""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xmlns=""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xmlns=""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xmlns=""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xmlns=""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xmlns=""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xmlns=""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xmlns=""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xmlns=""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xmlns=""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xmlns=""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xmlns=""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xmlns=""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xmlns=""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xmlns=""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xmlns=""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xmlns=""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xmlns=""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xmlns=""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xmlns=""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xmlns=""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xmlns=""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xmlns=""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xmlns=""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xmlns=""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xmlns=""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xmlns=""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xmlns=""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xmlns=""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xmlns=""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xmlns=""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xmlns=""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xmlns=""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xmlns=""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xmlns=""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xmlns=""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xmlns=""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xmlns=""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xmlns=""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xmlns=""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xmlns=""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xmlns=""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xmlns=""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xmlns=""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xmlns=""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xmlns=""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xmlns=""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xmlns=""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xmlns=""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xmlns=""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xmlns=""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xmlns=""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xmlns=""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xmlns=""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xmlns=""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xmlns=""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xmlns=""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xmlns=""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xmlns=""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xmlns=""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xmlns=""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xmlns=""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xmlns=""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xmlns=""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xmlns=""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xmlns=""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xmlns=""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xmlns=""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xmlns=""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xmlns=""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xmlns=""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xmlns=""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xmlns=""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xmlns=""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xmlns=""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xmlns=""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xmlns=""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xmlns=""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xmlns=""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xmlns=""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xmlns=""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xmlns=""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xmlns=""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xmlns=""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xmlns=""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xmlns=""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xmlns=""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xmlns=""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xmlns=""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xmlns=""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xmlns=""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xmlns=""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xmlns=""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xmlns=""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xmlns=""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xmlns=""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xmlns=""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xmlns=""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xmlns=""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xmlns=""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xmlns=""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xmlns=""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xmlns=""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xmlns=""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xmlns=""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xmlns=""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xmlns=""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xmlns=""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xmlns=""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xmlns=""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xmlns=""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xmlns=""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xmlns=""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xmlns=""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xmlns=""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xmlns=""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xmlns=""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xmlns=""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xmlns=""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xmlns=""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xmlns=""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xmlns=""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xmlns=""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xmlns=""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xmlns=""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xmlns=""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xmlns=""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xmlns=""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xmlns=""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xmlns=""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xmlns=""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xmlns=""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xmlns=""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xmlns=""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xmlns=""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xmlns=""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xmlns=""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xmlns=""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xmlns=""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xmlns=""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xmlns=""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xmlns=""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xmlns=""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xmlns=""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xmlns=""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xmlns=""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xmlns=""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xmlns=""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xmlns=""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xmlns=""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xmlns=""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xmlns=""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xmlns=""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xmlns=""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xmlns=""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xmlns=""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xmlns=""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xmlns=""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xmlns=""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xmlns=""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xmlns=""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xmlns=""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xmlns=""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xmlns=""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xmlns=""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xmlns=""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xmlns=""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xmlns=""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xmlns=""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xmlns=""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xmlns=""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xmlns=""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xmlns=""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xmlns=""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xmlns=""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xmlns=""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xmlns=""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xmlns=""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xmlns=""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xmlns=""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xmlns=""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xmlns=""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xmlns=""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xmlns=""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xmlns=""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xmlns=""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xmlns=""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xmlns=""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xmlns=""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xmlns=""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xmlns=""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xmlns=""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xmlns=""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xmlns=""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xmlns=""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xmlns=""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xmlns=""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xmlns=""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xmlns=""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xmlns=""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xmlns=""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xmlns=""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xmlns=""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xmlns=""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xmlns=""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xmlns=""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xmlns=""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xmlns=""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xmlns=""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xmlns=""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xmlns=""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xmlns=""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xmlns=""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xmlns=""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xmlns=""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xmlns=""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xmlns=""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xmlns=""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xmlns=""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xmlns=""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xmlns=""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xmlns=""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xmlns=""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xmlns=""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xmlns=""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xmlns=""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xmlns=""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xmlns=""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xmlns=""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xmlns=""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xmlns=""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xmlns=""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xmlns=""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xmlns=""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xmlns=""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xmlns=""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xmlns=""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xmlns=""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xmlns=""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xmlns=""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xmlns=""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xmlns=""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xmlns=""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xmlns=""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xmlns=""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xmlns=""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xmlns=""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xmlns=""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xmlns=""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xmlns=""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xmlns=""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xmlns=""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xmlns=""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xmlns=""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xmlns=""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xmlns=""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xmlns=""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xmlns=""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xmlns=""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xmlns=""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xmlns=""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xmlns=""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xmlns=""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xmlns=""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xmlns=""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xmlns=""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xmlns=""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xmlns=""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xmlns=""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xmlns=""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xmlns=""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xmlns=""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xmlns=""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xmlns=""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xmlns=""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xmlns=""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xmlns=""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xmlns=""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xmlns=""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xmlns=""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xmlns=""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xmlns=""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xmlns=""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xmlns=""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xmlns=""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xmlns=""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xmlns=""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xmlns=""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xmlns=""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xmlns=""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xmlns=""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xmlns=""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xmlns=""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xmlns=""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xmlns=""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xmlns=""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xmlns=""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xmlns=""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xmlns=""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xmlns=""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xmlns=""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xmlns=""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xmlns=""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xmlns=""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xmlns=""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xmlns=""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xmlns=""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xmlns=""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xmlns=""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xmlns=""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xmlns=""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xmlns=""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xmlns=""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xmlns=""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xmlns=""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xmlns=""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xmlns=""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xmlns=""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xmlns=""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xmlns=""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xmlns=""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xmlns=""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xmlns=""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xmlns=""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xmlns=""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xmlns=""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xmlns=""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xmlns=""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xmlns=""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xmlns=""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xmlns=""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xmlns=""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xmlns=""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xmlns=""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xmlns=""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xmlns=""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xmlns=""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xmlns=""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xmlns=""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xmlns=""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xmlns=""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xmlns=""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xmlns=""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xmlns=""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xmlns=""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xmlns=""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xmlns=""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xmlns=""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xmlns=""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xmlns=""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xmlns=""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xmlns=""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xmlns=""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xmlns=""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xmlns=""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xmlns=""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xmlns=""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xmlns=""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xmlns=""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xmlns=""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xmlns=""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xmlns=""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xmlns=""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xmlns=""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xmlns=""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xmlns=""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xmlns=""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xmlns=""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xmlns=""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xmlns=""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xmlns=""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xmlns=""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xmlns=""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xmlns=""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xmlns=""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xmlns=""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xmlns=""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xmlns=""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xmlns=""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xmlns=""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xmlns=""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xmlns=""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xmlns=""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xmlns=""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xmlns=""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xmlns=""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xmlns=""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xmlns=""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xmlns=""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xmlns=""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xmlns=""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xmlns=""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xmlns=""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xmlns=""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xmlns=""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xmlns=""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xmlns=""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xmlns=""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xmlns=""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xmlns=""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xmlns=""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xmlns=""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xmlns=""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xmlns=""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xmlns=""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xmlns=""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xmlns=""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xmlns=""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xmlns=""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xmlns=""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xmlns=""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xmlns=""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xmlns=""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xmlns=""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xmlns=""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xmlns=""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xmlns=""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xmlns=""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xmlns=""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xmlns=""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xmlns=""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xmlns=""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xmlns=""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xmlns=""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xmlns=""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xmlns=""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xmlns=""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xmlns=""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xmlns=""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xmlns=""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xmlns=""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xmlns=""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xmlns=""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xmlns=""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xmlns=""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xmlns=""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xmlns=""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xmlns=""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xmlns=""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xmlns=""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xmlns=""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xmlns=""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xmlns=""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xmlns=""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xmlns=""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xmlns=""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xmlns=""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xmlns=""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xmlns=""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xmlns=""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xmlns=""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xmlns=""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xmlns=""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xmlns=""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xmlns=""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xmlns=""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xmlns=""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xmlns=""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xmlns=""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xmlns=""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xmlns=""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xmlns=""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xmlns=""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xmlns=""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xmlns=""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xmlns=""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xmlns=""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xmlns=""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xmlns=""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xmlns=""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xmlns=""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xmlns=""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xmlns=""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xmlns=""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xmlns=""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xmlns=""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xmlns=""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xmlns=""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xmlns=""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xmlns=""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xmlns=""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xmlns=""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xmlns=""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xmlns=""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xmlns=""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xmlns=""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xmlns=""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xmlns=""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xmlns=""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xmlns=""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xmlns=""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xmlns=""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xmlns=""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xmlns=""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xmlns=""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xmlns=""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xmlns=""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xmlns=""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xmlns=""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xmlns=""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xmlns=""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xmlns=""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xmlns=""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xmlns=""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xmlns=""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xmlns=""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xmlns=""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xmlns=""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xmlns=""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xmlns=""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xmlns=""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xmlns=""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xmlns=""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xmlns=""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xmlns=""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xmlns=""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xmlns=""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xmlns=""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xmlns=""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xmlns=""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xmlns=""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xmlns=""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xmlns=""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xmlns=""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xmlns=""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xmlns=""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xmlns=""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xmlns=""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xmlns=""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xmlns=""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xmlns=""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xmlns=""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xmlns=""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xmlns=""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xmlns=""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xmlns=""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xmlns=""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xmlns=""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xmlns=""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xmlns=""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xmlns=""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xmlns=""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xmlns=""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xmlns=""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xmlns=""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xmlns=""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xmlns=""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xmlns=""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xmlns=""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xmlns=""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xmlns=""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xmlns=""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xmlns=""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xmlns=""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xmlns=""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xmlns=""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xmlns=""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xmlns=""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xmlns=""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xmlns=""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xmlns=""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xmlns=""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xmlns=""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xmlns=""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xmlns=""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xmlns=""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xmlns=""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xmlns=""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xmlns=""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xmlns=""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xmlns=""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xmlns=""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xmlns=""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xmlns=""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xmlns=""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xmlns=""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xmlns=""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xmlns=""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xmlns=""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xmlns=""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xmlns=""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xmlns=""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xmlns=""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xmlns=""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xmlns=""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xmlns=""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xmlns=""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xmlns=""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xmlns=""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xmlns=""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xmlns=""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xmlns=""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xmlns=""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xmlns=""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xmlns=""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xmlns=""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xmlns=""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xmlns=""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xmlns=""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xmlns=""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xmlns=""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xmlns=""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xmlns=""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xmlns=""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xmlns=""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xmlns=""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xmlns=""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xmlns=""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xmlns=""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xmlns=""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xmlns=""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xmlns=""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xmlns=""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xmlns=""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xmlns=""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xmlns=""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xmlns=""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xmlns=""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xmlns=""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xmlns=""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xmlns=""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xmlns=""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xmlns=""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xmlns=""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xmlns=""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xmlns=""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xmlns=""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xmlns=""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xmlns=""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xmlns=""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xmlns=""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xmlns=""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xmlns=""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xmlns=""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xmlns=""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xmlns=""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xmlns=""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xmlns=""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xmlns=""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xmlns=""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xmlns=""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xmlns=""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xmlns=""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xmlns=""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xmlns=""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xmlns=""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xmlns=""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xmlns=""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xmlns=""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xmlns=""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xmlns=""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xmlns=""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xmlns=""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xmlns=""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xmlns=""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xmlns=""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xmlns=""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xmlns=""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xmlns=""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xmlns=""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xmlns=""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xmlns=""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xmlns=""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xmlns=""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xmlns=""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xmlns=""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xmlns=""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xmlns=""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xmlns=""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xmlns=""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xmlns=""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xmlns=""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xmlns=""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xmlns=""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xmlns=""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xmlns=""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88671875" bestFit="1" customWidth="1"/>
    <col min="4" max="4" width="13.3320312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RLY</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abSelected="1"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7" t="s">
        <v>0</v>
      </c>
      <c r="E2" s="87"/>
      <c r="F2" s="87"/>
      <c r="G2" s="87"/>
      <c r="H2" s="87"/>
    </row>
    <row r="3" spans="1:24" ht="15" customHeight="1" x14ac:dyDescent="0.2">
      <c r="D3" s="87"/>
      <c r="E3" s="87"/>
      <c r="F3" s="87"/>
      <c r="G3" s="87"/>
      <c r="H3" s="87"/>
    </row>
    <row r="4" spans="1:24" ht="57.75" customHeight="1" x14ac:dyDescent="0.2">
      <c r="D4" s="88" t="s">
        <v>42</v>
      </c>
      <c r="E4" s="88"/>
      <c r="F4" s="88"/>
      <c r="G4" s="88"/>
      <c r="H4" s="88"/>
      <c r="I4" s="23"/>
      <c r="J4" s="23"/>
    </row>
    <row r="6" spans="1:24" ht="15.75" x14ac:dyDescent="0.2">
      <c r="E6" s="9" t="s">
        <v>266</v>
      </c>
      <c r="F6" s="85" t="str">
        <f>VLOOKUP(OrgCodeSelection,Orgs,2,FALSE)</f>
        <v>North Staffordshire Combined Healthcare NHS Trust</v>
      </c>
      <c r="G6" s="86"/>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89" t="s">
        <v>16350</v>
      </c>
      <c r="E15" s="89"/>
      <c r="F15" s="89"/>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algorithmName="SHA-512" hashValue="krLNbNveEV3165ilBu8d/PLsf7flFHXufvBl6Ab7X7lWxY4tFwunuv8v9kdgnoxb0enLu8jOS3JqMyxCGwxSxg==" saltValue="HjvjpZ69yGjhWZJ6caSyI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opLeftCell="B13" zoomScale="75" zoomScaleNormal="75" workbookViewId="0">
      <selection activeCell="E16" sqref="E16"/>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3320312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93" t="s">
        <v>0</v>
      </c>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7" ht="33" customHeight="1" x14ac:dyDescent="0.2">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RLY</v>
      </c>
      <c r="F5" s="94" t="str">
        <f>IF(ISBLANK(OrgNameSelection),"",OrgNameSelection)</f>
        <v>North Staffordshire Combined Healthcare NHS Trust</v>
      </c>
      <c r="G5" s="94"/>
      <c r="H5" s="94"/>
      <c r="I5" s="94"/>
      <c r="J5" s="94"/>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95" t="s">
        <v>2</v>
      </c>
      <c r="G7" s="95"/>
      <c r="H7" s="95"/>
      <c r="I7" s="95"/>
      <c r="J7" s="95"/>
      <c r="K7" s="95"/>
      <c r="L7" s="95"/>
      <c r="M7" s="95"/>
      <c r="N7" s="95"/>
      <c r="O7" s="95"/>
      <c r="P7" s="95"/>
      <c r="Q7" s="95"/>
      <c r="R7" s="95"/>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96" t="s">
        <v>3</v>
      </c>
      <c r="G8" s="96"/>
      <c r="H8" s="96"/>
      <c r="I8" s="96"/>
      <c r="J8" s="96"/>
      <c r="K8" s="96"/>
      <c r="L8" s="96"/>
      <c r="M8" s="96"/>
      <c r="N8" s="96"/>
      <c r="O8" s="96"/>
      <c r="P8" s="96"/>
      <c r="Q8" s="96"/>
      <c r="R8" s="96"/>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97" t="s">
        <v>16367</v>
      </c>
      <c r="G9" s="98"/>
      <c r="H9" s="98"/>
      <c r="I9" s="98"/>
      <c r="J9" s="98"/>
      <c r="K9" s="98"/>
      <c r="L9" s="98"/>
      <c r="M9" s="98"/>
      <c r="N9" s="98"/>
      <c r="O9" s="98"/>
      <c r="P9" s="98"/>
      <c r="Q9" s="98"/>
      <c r="R9" s="99"/>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100"/>
      <c r="E10" s="100"/>
      <c r="F10" s="10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1"/>
      <c r="H10" s="101"/>
      <c r="I10" s="101"/>
      <c r="J10" s="101"/>
      <c r="K10" s="101"/>
      <c r="L10" s="101"/>
      <c r="M10" s="101"/>
      <c r="N10" s="101"/>
      <c r="O10" s="101"/>
      <c r="P10" s="101"/>
      <c r="Q10" s="101"/>
      <c r="R10" s="101"/>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09"/>
      <c r="E11" s="109"/>
      <c r="F11" s="48" t="s">
        <v>4</v>
      </c>
      <c r="G11" s="36"/>
      <c r="H11" s="36"/>
      <c r="I11" s="110" t="s">
        <v>5</v>
      </c>
      <c r="J11" s="111"/>
      <c r="K11" s="111"/>
      <c r="L11" s="111"/>
      <c r="M11" s="111"/>
      <c r="N11" s="111"/>
      <c r="O11" s="111"/>
      <c r="P11" s="112"/>
      <c r="Q11" s="110" t="s">
        <v>6</v>
      </c>
      <c r="R11" s="111"/>
      <c r="S11" s="111"/>
      <c r="T11" s="111"/>
      <c r="U11" s="111"/>
      <c r="V11" s="111"/>
      <c r="W11" s="111"/>
      <c r="X11" s="112"/>
      <c r="Y11" s="110" t="s">
        <v>7</v>
      </c>
      <c r="Z11" s="113"/>
      <c r="AA11" s="113"/>
      <c r="AB11" s="114"/>
      <c r="AC11" s="115" t="s">
        <v>8</v>
      </c>
      <c r="AD11" s="115"/>
      <c r="AE11" s="115"/>
      <c r="AF11" s="115"/>
      <c r="AG11" s="115"/>
      <c r="AH11" s="115"/>
      <c r="AI11" s="115"/>
      <c r="AJ11" s="115"/>
      <c r="AK11" s="90" t="s">
        <v>5</v>
      </c>
      <c r="AL11" s="91"/>
      <c r="AM11" s="91"/>
      <c r="AN11" s="92"/>
      <c r="AO11" s="90" t="s">
        <v>6</v>
      </c>
      <c r="AP11" s="91"/>
      <c r="AQ11" s="91"/>
      <c r="AR11" s="92"/>
      <c r="AS11" s="103" t="s">
        <v>7</v>
      </c>
      <c r="AT11" s="104"/>
      <c r="AU11" s="49"/>
    </row>
    <row r="12" spans="1:47" ht="46.5" customHeight="1" x14ac:dyDescent="0.2">
      <c r="D12" s="90" t="s">
        <v>9</v>
      </c>
      <c r="E12" s="92"/>
      <c r="F12" s="105" t="s">
        <v>10</v>
      </c>
      <c r="G12" s="107" t="s">
        <v>16292</v>
      </c>
      <c r="H12" s="108"/>
      <c r="I12" s="102" t="s">
        <v>11</v>
      </c>
      <c r="J12" s="102"/>
      <c r="K12" s="102" t="s">
        <v>12</v>
      </c>
      <c r="L12" s="102"/>
      <c r="M12" s="90" t="s">
        <v>13</v>
      </c>
      <c r="N12" s="92"/>
      <c r="O12" s="90" t="s">
        <v>14</v>
      </c>
      <c r="P12" s="92"/>
      <c r="Q12" s="102" t="s">
        <v>11</v>
      </c>
      <c r="R12" s="102"/>
      <c r="S12" s="102" t="s">
        <v>12</v>
      </c>
      <c r="T12" s="102"/>
      <c r="U12" s="90" t="s">
        <v>13</v>
      </c>
      <c r="V12" s="92"/>
      <c r="W12" s="90" t="s">
        <v>14</v>
      </c>
      <c r="X12" s="92"/>
      <c r="Y12" s="90" t="s">
        <v>15</v>
      </c>
      <c r="Z12" s="114"/>
      <c r="AA12" s="90" t="s">
        <v>16</v>
      </c>
      <c r="AB12" s="114"/>
      <c r="AC12" s="102" t="s">
        <v>17</v>
      </c>
      <c r="AD12" s="116" t="s">
        <v>11</v>
      </c>
      <c r="AE12" s="116" t="s">
        <v>18</v>
      </c>
      <c r="AF12" s="116" t="s">
        <v>13</v>
      </c>
      <c r="AG12" s="116" t="s">
        <v>14</v>
      </c>
      <c r="AH12" s="116" t="s">
        <v>15</v>
      </c>
      <c r="AI12" s="116" t="s">
        <v>16</v>
      </c>
      <c r="AJ12" s="116" t="s">
        <v>19</v>
      </c>
      <c r="AK12" s="102" t="s">
        <v>20</v>
      </c>
      <c r="AL12" s="102" t="s">
        <v>21</v>
      </c>
      <c r="AM12" s="116" t="s">
        <v>22</v>
      </c>
      <c r="AN12" s="116" t="s">
        <v>23</v>
      </c>
      <c r="AO12" s="102" t="s">
        <v>20</v>
      </c>
      <c r="AP12" s="102" t="s">
        <v>21</v>
      </c>
      <c r="AQ12" s="116" t="s">
        <v>22</v>
      </c>
      <c r="AR12" s="116" t="s">
        <v>23</v>
      </c>
      <c r="AS12" s="116" t="s">
        <v>24</v>
      </c>
      <c r="AT12" s="116" t="s">
        <v>25</v>
      </c>
    </row>
    <row r="13" spans="1:47" ht="199.5" customHeight="1" x14ac:dyDescent="0.2">
      <c r="A13" s="32" t="s">
        <v>38</v>
      </c>
      <c r="D13" s="50" t="s">
        <v>26</v>
      </c>
      <c r="E13" s="51" t="s">
        <v>27</v>
      </c>
      <c r="F13" s="106"/>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2"/>
      <c r="AD13" s="117"/>
      <c r="AE13" s="117"/>
      <c r="AF13" s="117"/>
      <c r="AG13" s="117"/>
      <c r="AH13" s="118"/>
      <c r="AI13" s="117"/>
      <c r="AJ13" s="117"/>
      <c r="AK13" s="102"/>
      <c r="AL13" s="102"/>
      <c r="AM13" s="117"/>
      <c r="AN13" s="117"/>
      <c r="AO13" s="102"/>
      <c r="AP13" s="102"/>
      <c r="AQ13" s="117"/>
      <c r="AR13" s="117"/>
      <c r="AS13" s="119"/>
      <c r="AT13" s="119"/>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15168</v>
      </c>
      <c r="J15" s="56">
        <f ca="1">SUM(INDIRECT("J16:J215"))</f>
        <v>10868.18</v>
      </c>
      <c r="K15" s="56">
        <f ca="1">SUM(INDIRECT("K16:K215"))</f>
        <v>16587</v>
      </c>
      <c r="L15" s="56">
        <f ca="1">SUM(INDIRECT("L16:L215"))</f>
        <v>20348.709999999995</v>
      </c>
      <c r="M15" s="56">
        <f ca="1">SUM(INDIRECT("M16:M215"))</f>
        <v>0</v>
      </c>
      <c r="N15" s="56">
        <f ca="1">SUM(INDIRECT("N16:N215"))</f>
        <v>0</v>
      </c>
      <c r="O15" s="56">
        <f ca="1">SUM(INDIRECT("O16:O215"))</f>
        <v>0</v>
      </c>
      <c r="P15" s="56">
        <f ca="1">SUM(INDIRECT("P16:P215"))</f>
        <v>0</v>
      </c>
      <c r="Q15" s="56">
        <f ca="1">SUM(INDIRECT("Q16:Q215"))</f>
        <v>6858.44</v>
      </c>
      <c r="R15" s="56">
        <f ca="1">SUM(INDIRECT("R16:R215"))</f>
        <v>4653.7800000000007</v>
      </c>
      <c r="S15" s="56">
        <f ca="1">SUM(INDIRECT("S16:S215"))</f>
        <v>11973.72</v>
      </c>
      <c r="T15" s="56">
        <f ca="1">SUM(INDIRECT("T16:T215"))</f>
        <v>13072.04</v>
      </c>
      <c r="U15" s="56">
        <f ca="1">SUM(INDIRECT("U16:U215"))</f>
        <v>0</v>
      </c>
      <c r="V15" s="56">
        <f ca="1">SUM(INDIRECT("V16:V215"))</f>
        <v>0</v>
      </c>
      <c r="W15" s="56">
        <f ca="1">SUM(INDIRECT("W16:W215"))</f>
        <v>0</v>
      </c>
      <c r="X15" s="56">
        <f ca="1">SUM(INDIRECT("X16:X215"))</f>
        <v>0</v>
      </c>
      <c r="Y15" s="56">
        <f ca="1">SUM(INDIRECT("Y16:Y215"))</f>
        <v>2519.64</v>
      </c>
      <c r="Z15" s="56">
        <f ca="1">SUM(INDIRECT("Z16:Z215"))</f>
        <v>2325.6400000000003</v>
      </c>
      <c r="AA15" s="56">
        <f ca="1">SUM(INDIRECT("AA16:AA215"))</f>
        <v>3502.5</v>
      </c>
      <c r="AB15" s="56">
        <f ca="1">SUM(INDIRECT("AB16:AB215"))</f>
        <v>1790.5</v>
      </c>
      <c r="AC15" s="56">
        <f ca="1">SUM(INDIRECT("AC16:AC215"))</f>
        <v>4259</v>
      </c>
      <c r="AD15" s="28">
        <f t="shared" ref="AD15" ca="1" si="0">IFERROR(IF(INDIRECT("$AC" &amp;ROW()) ="","",SUM(INDIRECT("J" &amp;ROW()),INDIRECT("R" &amp; ROW()))/INDIRECT("$AC" &amp;ROW())),"-")</f>
        <v>3.6445081004930735</v>
      </c>
      <c r="AE15" s="28">
        <f t="shared" ref="AE15" ca="1" si="1">IFERROR(IF(INDIRECT("$AC"&amp;ROW())="","",SUM(INDIRECT("L"&amp;ROW()),INDIRECT("T"&amp;ROW()))/INDIRECT("$AC"&amp;ROW())),"-")</f>
        <v>7.8470885184315566</v>
      </c>
      <c r="AF15" s="28">
        <f t="shared" ref="AF15" ca="1" si="2">IFERROR(IF(INDIRECT("$AC" &amp;ROW())="","",SUM(INDIRECT("N" &amp;ROW()),INDIRECT("V" &amp;ROW()))/INDIRECT("$AC" &amp;ROW())),"-")</f>
        <v>0</v>
      </c>
      <c r="AG15" s="28">
        <f t="shared" ref="AG15" ca="1" si="3">IFERROR(IF(INDIRECT("$AC" &amp;ROW())="","",SUM(INDIRECT("P" &amp;ROW()),INDIRECT("X" &amp;ROW()))/INDIRECT("$AC" &amp;ROW())),"-")</f>
        <v>0</v>
      </c>
      <c r="AH15" s="28">
        <f ca="1">IFERROR(IF(INDIRECT("$AC" &amp;ROW())="","",INDIRECT("Z" &amp;ROW())/INDIRECT("$AC" &amp;ROW())),"-")</f>
        <v>0.54605306409955401</v>
      </c>
      <c r="AI15" s="28">
        <f ca="1">IFERROR(IF(INDIRECT("$AC" &amp;ROW())="","",INDIRECT("AB" &amp;ROW())/INDIRECT("$AC" &amp;ROW())),"-")</f>
        <v>0.42040385066917119</v>
      </c>
      <c r="AJ15" s="28">
        <f ca="1">IFERROR(IF(AC15="","",SUM(J15,L15,N15,P15,R15,T15,V15,X15,Z15,AB15)/AC15),"-")</f>
        <v>12.458053533693356</v>
      </c>
      <c r="AK15" s="30">
        <f ca="1">IFERROR(IF(INDIRECT("I" &amp;ROW())="","",INDIRECT("J" &amp;ROW())/INDIRECT("I" &amp;ROW())),"-")</f>
        <v>0.71652030590717297</v>
      </c>
      <c r="AL15" s="30">
        <f ca="1">IFERROR(IF(INDIRECT("K" &amp;ROW())="","",INDIRECT("L" &amp;ROW())/INDIRECT("K" &amp;ROW())),"-")</f>
        <v>1.2267866401398684</v>
      </c>
      <c r="AM15" s="31" t="str">
        <f t="shared" ref="AM15" ca="1" si="4">IFERROR(IF(INDIRECT("M" &amp;ROW())="","",INDIRECT("N" &amp;ROW())/INDIRECT("M" &amp;ROW())),"-")</f>
        <v>-</v>
      </c>
      <c r="AN15" s="31" t="str">
        <f t="shared" ref="AN15" ca="1" si="5">IFERROR(IF(INDIRECT("O" &amp;ROW())="","",INDIRECT("P" &amp;ROW())/INDIRECT("O" &amp;ROW())),"-")</f>
        <v>-</v>
      </c>
      <c r="AO15" s="31">
        <f t="shared" ref="AO15" ca="1" si="6">IFERROR(IF(INDIRECT("Q" &amp;ROW())="","",INDIRECT("R" &amp;ROW())/INDIRECT("Q" &amp;ROW())),"-")</f>
        <v>0.67854789135721838</v>
      </c>
      <c r="AP15" s="31">
        <f t="shared" ref="AP15" ca="1" si="7">IFERROR(IF(INDIRECT("S" &amp;ROW())="","",INDIRECT("T" &amp;ROW())/INDIRECT("S" &amp;ROW())),"-")</f>
        <v>1.0917275500011694</v>
      </c>
      <c r="AQ15" s="31" t="str">
        <f t="shared" ref="AQ15" ca="1" si="8">IFERROR(IF(INDIRECT("U" &amp;ROW())="","",INDIRECT("V" &amp;ROW())/INDIRECT("U" &amp;ROW())),"-")</f>
        <v>-</v>
      </c>
      <c r="AR15" s="31" t="str">
        <f t="shared" ref="AR15" ca="1" si="9">IFERROR(IF(INDIRECT("W" &amp;ROW())="","",INDIRECT("X" &amp;ROW())/INDIRECT("W" &amp;ROW())),"-")</f>
        <v>-</v>
      </c>
      <c r="AS15" s="31">
        <f t="shared" ref="AS15" ca="1" si="10">IFERROR(IF(INDIRECT("Y" &amp;ROW())="","",INDIRECT("Z" &amp;ROW())/INDIRECT("Y" &amp;ROW())),"-")</f>
        <v>0.92300487371211781</v>
      </c>
      <c r="AT15" s="31">
        <f t="shared" ref="AT15" ca="1" si="11">IFERROR(IF(INDIRECT("AA" &amp;ROW())="","",INDIRECT("AB" &amp;ROW())/INDIRECT("AA" &amp;ROW())),"-")</f>
        <v>0.51120628122769451</v>
      </c>
    </row>
    <row r="16" spans="1:47" ht="30" x14ac:dyDescent="0.25">
      <c r="A16" s="32" t="str" cm="1">
        <f t="array" aca="1" ref="A16" ca="1">INDIRECT("D" &amp; ROW())&amp;INDIRECT("F" &amp; ROW())</f>
        <v>RLY88Ward 1</v>
      </c>
      <c r="D16" s="58" t="str" cm="1">
        <f t="array" aca="1" ref="D16" ca="1">IFERROR(VLOOKUP($E$5&amp;INDIRECT("E" &amp; ROW()),Sites,4,FALSE),"")</f>
        <v>RLY88</v>
      </c>
      <c r="E16" s="84" t="s">
        <v>3005</v>
      </c>
      <c r="F16" s="27" t="s">
        <v>10456</v>
      </c>
      <c r="G16" s="2" t="s">
        <v>16223</v>
      </c>
      <c r="H16" s="59"/>
      <c r="I16" s="3">
        <v>1320</v>
      </c>
      <c r="J16" s="3">
        <v>738.25</v>
      </c>
      <c r="K16" s="3">
        <v>1327.5</v>
      </c>
      <c r="L16" s="3">
        <v>1583.5</v>
      </c>
      <c r="M16" s="3">
        <v>0</v>
      </c>
      <c r="N16" s="3">
        <v>0</v>
      </c>
      <c r="O16" s="3">
        <v>0</v>
      </c>
      <c r="P16" s="3">
        <v>0</v>
      </c>
      <c r="Q16" s="3">
        <v>344.1</v>
      </c>
      <c r="R16" s="3">
        <v>372.6</v>
      </c>
      <c r="S16" s="3">
        <v>976.8</v>
      </c>
      <c r="T16" s="3">
        <v>964.9</v>
      </c>
      <c r="U16" s="3">
        <v>0</v>
      </c>
      <c r="V16" s="3">
        <v>0</v>
      </c>
      <c r="W16" s="3">
        <v>0</v>
      </c>
      <c r="X16" s="3">
        <v>0</v>
      </c>
      <c r="Y16" s="3">
        <v>157.5</v>
      </c>
      <c r="Z16" s="3">
        <v>247.5</v>
      </c>
      <c r="AA16" s="3">
        <v>315</v>
      </c>
      <c r="AB16" s="3">
        <v>225</v>
      </c>
      <c r="AC16" s="3">
        <v>403</v>
      </c>
      <c r="AD16" s="4">
        <f ca="1">IF(A16="","",IFERROR((VLOOKUP(A16,A16:AC216,10,0)+VLOOKUP(A16,A16:AC216,18,0))/VLOOKUP(A16,A16:AC216,29,0),"-"))</f>
        <v>2.7564516129032257</v>
      </c>
      <c r="AE16" s="4">
        <f ca="1">IF(A16="","",IFERROR((VLOOKUP(A16,A16:AC216,12,0)+VLOOKUP(A16,A16:AC216,20,0))/VLOOKUP(A16,A16:AC216,29,0),"-"))</f>
        <v>6.3235732009925565</v>
      </c>
      <c r="AF16" s="4">
        <f ca="1">IF(A16="","",IFERROR((VLOOKUP(A16,A16:AC216,14,0)+VLOOKUP(A16,A16:AC216,22,0))/VLOOKUP(A16,A16:AC216,29,0),"-"))</f>
        <v>0</v>
      </c>
      <c r="AG16" s="4">
        <f ca="1">IF(A16="","",IFERROR((VLOOKUP(A16,A16:AC216,16,0)+VLOOKUP(A16,A16:AC216,24,0))/VLOOKUP(A16,A16:AC216,29,0),"-"))</f>
        <v>0</v>
      </c>
      <c r="AH16" s="4">
        <f ca="1">IF(A16="","",IFERROR(VLOOKUP(A16,A16:AC216,26,0)/VLOOKUP(A16,A16:AC216,29,0),"-"))</f>
        <v>0.61414392059553347</v>
      </c>
      <c r="AI16" s="4">
        <f ca="1">IF(A16="","",IFERROR(VLOOKUP(A16,A16:AC216,28,0)/VLOOKUP(A16,A16:AC216,29,0),"-"))</f>
        <v>0.55831265508684869</v>
      </c>
      <c r="AJ16" s="4">
        <f ca="1">IF(A16="","",IFERROR((VLOOKUP(A16,A16:AC216,10,0)+VLOOKUP(A16,A16:AC216,12,0)+VLOOKUP(A16,A16:AC216,14,0)+VLOOKUP(A16,A16:AC216,16,0)+VLOOKUP(A16,A16:AC216,18,0)+VLOOKUP(A16,A16:AC216,20,0)+VLOOKUP(A16,A16:AC216,22,0)+VLOOKUP(A16,A16:AC216,24,0)+VLOOKUP(A16,A16:AC216,26,0)+VLOOKUP(A16,A16:AC216,28,0))/VLOOKUP(A16,A16:AC216,29,0),"-"))</f>
        <v>10.252481389578163</v>
      </c>
      <c r="AK16" s="29">
        <f ca="1">IF(A16="","",IFERROR(VLOOKUP(A16,A16:AC216,10,0)/VLOOKUP(A16,A16:AC216,9,0),"-"))</f>
        <v>0.55928030303030307</v>
      </c>
      <c r="AL16" s="29">
        <f ca="1">IF(A16="","",IFERROR(VLOOKUP(A16,A16:AC216,12,0)/VLOOKUP(A16,A16:AC216,11,0),"-"))</f>
        <v>1.1928436911487759</v>
      </c>
      <c r="AM16" s="29" t="str">
        <f ca="1">IF(A16="","",IFERROR(VLOOKUP(A16,A16:AC216,14,0)/VLOOKUP(A16,A16:AC216,13,0),"-"))</f>
        <v>-</v>
      </c>
      <c r="AN16" s="29" t="str">
        <f ca="1">IF(A16="","",IFERROR(VLOOKUP(A16,A16:AC216,16,0)/VLOOKUP(A16,A16:AC216,15,0),"-"))</f>
        <v>-</v>
      </c>
      <c r="AO16" s="29">
        <f ca="1">IF(A16="","",IFERROR(VLOOKUP(A16,A16:AC216,18,0)/VLOOKUP(A16,A16:AC216,17,0),"-"))</f>
        <v>1.082824760244115</v>
      </c>
      <c r="AP16" s="29">
        <f ca="1">IF(A16="","",IFERROR(VLOOKUP(A16,A16:AC216,20,0)/VLOOKUP(A16,A16:AC216,19,0),"-"))</f>
        <v>0.98781736281736288</v>
      </c>
      <c r="AQ16" s="29" t="str">
        <f ca="1">IF(A16="","",IFERROR(VLOOKUP(A16,A16:AC216,22,0)/VLOOKUP(A16,A16:AC216,21,0),"-"))</f>
        <v>-</v>
      </c>
      <c r="AR16" s="29" t="str">
        <f ca="1">IF(A16="","",IFERROR(VLOOKUP(A16,A16:AC216,24,0)/VLOOKUP(A16,A16:AC216,23,0),"-"))</f>
        <v>-</v>
      </c>
      <c r="AS16" s="29">
        <f ca="1">IF(A16="","",IFERROR(VLOOKUP(A16,A16:AC216,26,0)/VLOOKUP(A16,A16:AC216,25,0),"-"))</f>
        <v>1.5714285714285714</v>
      </c>
      <c r="AT16" s="29">
        <f ca="1">IF(A16="","",IFERROR(VLOOKUP(A16,A16:AC216,28,0)/VLOOKUP(A16,A16:AC216,27,0),"-"))</f>
        <v>0.7142857142857143</v>
      </c>
    </row>
    <row r="17" spans="1:46" ht="30" x14ac:dyDescent="0.25">
      <c r="A17" s="32" t="str" cm="1">
        <f t="array" aca="1" ref="A17" ca="1">INDIRECT("D" &amp; ROW())&amp;INDIRECT("F" &amp; ROW())</f>
        <v>RLY88Ward 2</v>
      </c>
      <c r="D17" s="58" t="str" cm="1">
        <f t="array" aca="1" ref="D17" ca="1">IFERROR(VLOOKUP($E$5&amp;INDIRECT("E" &amp; ROW()),Sites,4,FALSE),"")</f>
        <v>RLY88</v>
      </c>
      <c r="E17" s="75" t="s">
        <v>3005</v>
      </c>
      <c r="F17" s="27" t="s">
        <v>10459</v>
      </c>
      <c r="G17" s="2" t="s">
        <v>16223</v>
      </c>
      <c r="H17" s="60"/>
      <c r="I17" s="1">
        <v>1320</v>
      </c>
      <c r="J17" s="1">
        <v>1000.25</v>
      </c>
      <c r="K17" s="1">
        <v>1260</v>
      </c>
      <c r="L17" s="1">
        <v>1603.75</v>
      </c>
      <c r="M17" s="3">
        <v>0</v>
      </c>
      <c r="N17" s="3">
        <v>0</v>
      </c>
      <c r="O17" s="3">
        <v>0</v>
      </c>
      <c r="P17" s="3">
        <v>0</v>
      </c>
      <c r="Q17" s="5">
        <v>688.2</v>
      </c>
      <c r="R17" s="5">
        <v>377.4</v>
      </c>
      <c r="S17" s="6">
        <v>765.9</v>
      </c>
      <c r="T17" s="5">
        <v>1016.7</v>
      </c>
      <c r="U17" s="3">
        <v>0</v>
      </c>
      <c r="V17" s="3">
        <v>0</v>
      </c>
      <c r="W17" s="3">
        <v>0</v>
      </c>
      <c r="X17" s="3">
        <v>0</v>
      </c>
      <c r="Y17" s="6">
        <v>157.5</v>
      </c>
      <c r="Z17" s="6">
        <v>365.72</v>
      </c>
      <c r="AA17" s="6">
        <v>315</v>
      </c>
      <c r="AB17" s="6">
        <v>164.25</v>
      </c>
      <c r="AC17" s="6">
        <v>602</v>
      </c>
      <c r="AD17" s="4">
        <f t="shared" ref="AD17:AD80" ca="1" si="12">IF(A17="","",IFERROR((VLOOKUP(A17,A17:AC217,10,0)+VLOOKUP(A17,A17:AC217,18,0))/VLOOKUP(A17,A17:AC217,29,0),"-"))</f>
        <v>2.2884551495016612</v>
      </c>
      <c r="AE17" s="4">
        <f t="shared" ref="AE17:AE80" ca="1" si="13">IF(A17="","",IFERROR((VLOOKUP(A17,A17:AC217,12,0)+VLOOKUP(A17,A17:AC217,20,0))/VLOOKUP(A17,A17:AC217,29,0),"-"))</f>
        <v>4.3529069767441859</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0.60750830564784053</v>
      </c>
      <c r="AI17" s="4">
        <f t="shared" ref="AI17:AI80" ca="1" si="17">IF(A17="","",IFERROR(VLOOKUP(A17,A17:AC217,28,0)/VLOOKUP(A17,A17:AC217,29,0),"-"))</f>
        <v>0.27284053156146182</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7.5217109634551509</v>
      </c>
      <c r="AK17" s="29">
        <f t="shared" ref="AK17:AK80" ca="1" si="19">IF(A17="","",IFERROR(VLOOKUP(A17,A17:AC217,10,0)/VLOOKUP(A17,A17:AC217,9,0),"-"))</f>
        <v>0.75776515151515156</v>
      </c>
      <c r="AL17" s="29">
        <f t="shared" ref="AL17:AL80" ca="1" si="20">IF(A17="","",IFERROR(VLOOKUP(A17,A17:AC217,12,0)/VLOOKUP(A17,A17:AC217,11,0),"-"))</f>
        <v>1.2728174603174602</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0.54838709677419351</v>
      </c>
      <c r="AP17" s="29">
        <f t="shared" ref="AP17:AP80" ca="1" si="24">IF(A17="","",IFERROR(VLOOKUP(A17,A17:AC217,20,0)/VLOOKUP(A17,A17:AC217,19,0),"-"))</f>
        <v>1.327457892675284</v>
      </c>
      <c r="AQ17" s="29" t="str">
        <f t="shared" ref="AQ17:AQ80" ca="1" si="25">IF(A17="","",IFERROR(VLOOKUP(A17,A17:AC217,22,0)/VLOOKUP(A17,A17:AC217,21,0),"-"))</f>
        <v>-</v>
      </c>
      <c r="AR17" s="29" t="str">
        <f t="shared" ref="AR17:AR80" ca="1" si="26">IF(A17="","",IFERROR(VLOOKUP(A17,A17:AC217,24,0)/VLOOKUP(A17,A17:AC217,23,0),"-"))</f>
        <v>-</v>
      </c>
      <c r="AS17" s="29">
        <f t="shared" ref="AS17:AS80" ca="1" si="27">IF(A17="","",IFERROR(VLOOKUP(A17,A17:AC217,26,0)/VLOOKUP(A17,A17:AC217,25,0),"-"))</f>
        <v>2.3220317460317461</v>
      </c>
      <c r="AT17" s="29">
        <f t="shared" ref="AT17:AT80" ca="1" si="28">IF(A17="","",IFERROR(VLOOKUP(A17,A17:AC217,28,0)/VLOOKUP(A17,A17:AC217,27,0),"-"))</f>
        <v>0.52142857142857146</v>
      </c>
    </row>
    <row r="18" spans="1:46" ht="30" x14ac:dyDescent="0.25">
      <c r="A18" s="32" t="str" cm="1">
        <f t="array" aca="1" ref="A18" ca="1">INDIRECT("D" &amp; ROW())&amp;INDIRECT("F" &amp; ROW())</f>
        <v>RLY88Ward 3</v>
      </c>
      <c r="D18" s="58" t="str" cm="1">
        <f t="array" aca="1" ref="D18" ca="1">IFERROR(VLOOKUP($E$5&amp;INDIRECT("E" &amp; ROW()),Sites,4,FALSE),"")</f>
        <v>RLY88</v>
      </c>
      <c r="E18" s="75" t="s">
        <v>3005</v>
      </c>
      <c r="F18" s="27" t="s">
        <v>10466</v>
      </c>
      <c r="G18" s="2" t="s">
        <v>16223</v>
      </c>
      <c r="H18" s="60"/>
      <c r="I18" s="3">
        <v>1320</v>
      </c>
      <c r="J18" s="5">
        <v>902.97</v>
      </c>
      <c r="K18" s="5">
        <v>1162.5</v>
      </c>
      <c r="L18" s="5">
        <v>1367.98</v>
      </c>
      <c r="M18" s="3">
        <v>0</v>
      </c>
      <c r="N18" s="3">
        <v>0</v>
      </c>
      <c r="O18" s="3">
        <v>0</v>
      </c>
      <c r="P18" s="3">
        <v>0</v>
      </c>
      <c r="Q18" s="5">
        <v>688.2</v>
      </c>
      <c r="R18" s="5">
        <v>353.5</v>
      </c>
      <c r="S18" s="6">
        <v>688.2</v>
      </c>
      <c r="T18" s="5">
        <v>852.6</v>
      </c>
      <c r="U18" s="3">
        <v>0</v>
      </c>
      <c r="V18" s="3">
        <v>0</v>
      </c>
      <c r="W18" s="3">
        <v>0</v>
      </c>
      <c r="X18" s="3">
        <v>0</v>
      </c>
      <c r="Y18" s="6">
        <v>157.5</v>
      </c>
      <c r="Z18" s="6">
        <v>315.92</v>
      </c>
      <c r="AA18" s="6">
        <v>472.5</v>
      </c>
      <c r="AB18" s="6">
        <v>333</v>
      </c>
      <c r="AC18" s="6">
        <v>351</v>
      </c>
      <c r="AD18" s="4">
        <f t="shared" ca="1" si="12"/>
        <v>3.5796866096866098</v>
      </c>
      <c r="AE18" s="4">
        <f t="shared" ca="1" si="13"/>
        <v>6.3264387464387459</v>
      </c>
      <c r="AF18" s="4">
        <f t="shared" ca="1" si="14"/>
        <v>0</v>
      </c>
      <c r="AG18" s="4">
        <f t="shared" ca="1" si="15"/>
        <v>0</v>
      </c>
      <c r="AH18" s="4">
        <f t="shared" ca="1" si="16"/>
        <v>0.90005698005698009</v>
      </c>
      <c r="AI18" s="4">
        <f t="shared" ca="1" si="17"/>
        <v>0.94871794871794868</v>
      </c>
      <c r="AJ18" s="4">
        <f t="shared" ca="1" si="18"/>
        <v>11.754900284900282</v>
      </c>
      <c r="AK18" s="29">
        <f t="shared" ca="1" si="19"/>
        <v>0.68406818181818185</v>
      </c>
      <c r="AL18" s="29">
        <f t="shared" ca="1" si="20"/>
        <v>1.1767569892473118</v>
      </c>
      <c r="AM18" s="29" t="str">
        <f t="shared" ca="1" si="21"/>
        <v>-</v>
      </c>
      <c r="AN18" s="29" t="str">
        <f t="shared" ca="1" si="22"/>
        <v>-</v>
      </c>
      <c r="AO18" s="29">
        <f t="shared" ca="1" si="23"/>
        <v>0.51365882011043296</v>
      </c>
      <c r="AP18" s="29">
        <f t="shared" ca="1" si="24"/>
        <v>1.2388840453356582</v>
      </c>
      <c r="AQ18" s="29" t="str">
        <f t="shared" ca="1" si="25"/>
        <v>-</v>
      </c>
      <c r="AR18" s="29" t="str">
        <f t="shared" ca="1" si="26"/>
        <v>-</v>
      </c>
      <c r="AS18" s="29">
        <f t="shared" ca="1" si="27"/>
        <v>2.00584126984127</v>
      </c>
      <c r="AT18" s="29">
        <f t="shared" ca="1" si="28"/>
        <v>0.70476190476190481</v>
      </c>
    </row>
    <row r="19" spans="1:46" ht="30" x14ac:dyDescent="0.2">
      <c r="A19" s="32" t="str" cm="1">
        <f t="array" aca="1" ref="A19" ca="1">INDIRECT("D" &amp; ROW())&amp;INDIRECT("F" &amp; ROW())</f>
        <v>RLY88Ward 4</v>
      </c>
      <c r="D19" s="58" t="str" cm="1">
        <f t="array" aca="1" ref="D19" ca="1">IFERROR(VLOOKUP($E$5&amp;INDIRECT("E" &amp; ROW()),Sites,4,FALSE),"")</f>
        <v>RLY88</v>
      </c>
      <c r="E19" s="76" t="s">
        <v>3005</v>
      </c>
      <c r="F19" s="27" t="s">
        <v>10467</v>
      </c>
      <c r="G19" s="2" t="s">
        <v>16235</v>
      </c>
      <c r="H19" s="60"/>
      <c r="I19" s="3">
        <v>1477.5</v>
      </c>
      <c r="J19" s="5">
        <v>1065.73</v>
      </c>
      <c r="K19" s="5">
        <v>1402.5</v>
      </c>
      <c r="L19" s="5">
        <v>2182.67</v>
      </c>
      <c r="M19" s="3">
        <v>0</v>
      </c>
      <c r="N19" s="3">
        <v>0</v>
      </c>
      <c r="O19" s="3">
        <v>0</v>
      </c>
      <c r="P19" s="3">
        <v>0</v>
      </c>
      <c r="Q19" s="5">
        <v>344.1</v>
      </c>
      <c r="R19" s="5">
        <v>349.96</v>
      </c>
      <c r="S19" s="6">
        <v>1209.9000000000001</v>
      </c>
      <c r="T19" s="5">
        <v>1164.3</v>
      </c>
      <c r="U19" s="3">
        <v>0</v>
      </c>
      <c r="V19" s="3">
        <v>0</v>
      </c>
      <c r="W19" s="3">
        <v>0</v>
      </c>
      <c r="X19" s="3">
        <v>0</v>
      </c>
      <c r="Y19" s="6">
        <v>180</v>
      </c>
      <c r="Z19" s="6">
        <v>384.5</v>
      </c>
      <c r="AA19" s="6">
        <v>510</v>
      </c>
      <c r="AB19" s="6">
        <v>124.5</v>
      </c>
      <c r="AC19" s="6">
        <v>403</v>
      </c>
      <c r="AD19" s="4">
        <f t="shared" ca="1" si="12"/>
        <v>3.5128784119106702</v>
      </c>
      <c r="AE19" s="4">
        <f t="shared" ca="1" si="13"/>
        <v>8.3051364764267994</v>
      </c>
      <c r="AF19" s="4">
        <f t="shared" ca="1" si="14"/>
        <v>0</v>
      </c>
      <c r="AG19" s="4">
        <f t="shared" ca="1" si="15"/>
        <v>0</v>
      </c>
      <c r="AH19" s="4">
        <f t="shared" ca="1" si="16"/>
        <v>0.95409429280397018</v>
      </c>
      <c r="AI19" s="4">
        <f t="shared" ca="1" si="17"/>
        <v>0.30893300248138955</v>
      </c>
      <c r="AJ19" s="4">
        <f t="shared" ca="1" si="18"/>
        <v>13.081042183622829</v>
      </c>
      <c r="AK19" s="29">
        <f t="shared" ca="1" si="19"/>
        <v>0.72130626057529612</v>
      </c>
      <c r="AL19" s="29">
        <f t="shared" ca="1" si="20"/>
        <v>1.556270944741533</v>
      </c>
      <c r="AM19" s="29" t="str">
        <f t="shared" ca="1" si="21"/>
        <v>-</v>
      </c>
      <c r="AN19" s="29" t="str">
        <f t="shared" ca="1" si="22"/>
        <v>-</v>
      </c>
      <c r="AO19" s="29">
        <f t="shared" ca="1" si="23"/>
        <v>1.0170299331589654</v>
      </c>
      <c r="AP19" s="29">
        <f t="shared" ca="1" si="24"/>
        <v>0.9623109347879989</v>
      </c>
      <c r="AQ19" s="29" t="str">
        <f t="shared" ca="1" si="25"/>
        <v>-</v>
      </c>
      <c r="AR19" s="29" t="str">
        <f t="shared" ca="1" si="26"/>
        <v>-</v>
      </c>
      <c r="AS19" s="29">
        <f t="shared" ca="1" si="27"/>
        <v>2.1361111111111111</v>
      </c>
      <c r="AT19" s="29">
        <f t="shared" ca="1" si="28"/>
        <v>0.24411764705882352</v>
      </c>
    </row>
    <row r="20" spans="1:46" ht="30" x14ac:dyDescent="0.2">
      <c r="A20" s="32" t="str" cm="1">
        <f t="array" aca="1" ref="A20" ca="1">INDIRECT("D" &amp; ROW())&amp;INDIRECT("F" &amp; ROW())</f>
        <v>RLY88Ward 5</v>
      </c>
      <c r="D20" s="58" t="str" cm="1">
        <f t="array" aca="1" ref="D20" ca="1">IFERROR(VLOOKUP($E$5&amp;INDIRECT("E" &amp; ROW()),Sites,4,FALSE),"")</f>
        <v>RLY88</v>
      </c>
      <c r="E20" s="77" t="s">
        <v>3005</v>
      </c>
      <c r="F20" s="27" t="s">
        <v>10460</v>
      </c>
      <c r="G20" s="2" t="s">
        <v>16235</v>
      </c>
      <c r="H20" s="60"/>
      <c r="I20" s="3">
        <v>1320</v>
      </c>
      <c r="J20" s="5">
        <v>923.5</v>
      </c>
      <c r="K20" s="5">
        <v>1162.5</v>
      </c>
      <c r="L20" s="5">
        <v>1756.75</v>
      </c>
      <c r="M20" s="3">
        <v>0</v>
      </c>
      <c r="N20" s="3">
        <v>0</v>
      </c>
      <c r="O20" s="3">
        <v>0</v>
      </c>
      <c r="P20" s="3">
        <v>0</v>
      </c>
      <c r="Q20" s="5">
        <v>688.2</v>
      </c>
      <c r="R20" s="5">
        <v>366.3</v>
      </c>
      <c r="S20" s="6">
        <v>899.1</v>
      </c>
      <c r="T20" s="5">
        <v>1264.9000000000001</v>
      </c>
      <c r="U20" s="3">
        <v>0</v>
      </c>
      <c r="V20" s="3">
        <v>0</v>
      </c>
      <c r="W20" s="3">
        <v>0</v>
      </c>
      <c r="X20" s="3">
        <v>0</v>
      </c>
      <c r="Y20" s="6">
        <v>252</v>
      </c>
      <c r="Z20" s="6">
        <v>51.5</v>
      </c>
      <c r="AA20" s="6">
        <v>315</v>
      </c>
      <c r="AB20" s="6">
        <v>142.5</v>
      </c>
      <c r="AC20" s="6">
        <v>219</v>
      </c>
      <c r="AD20" s="4">
        <f t="shared" ca="1" si="12"/>
        <v>5.8894977168949767</v>
      </c>
      <c r="AE20" s="4">
        <f t="shared" ca="1" si="13"/>
        <v>13.797488584474886</v>
      </c>
      <c r="AF20" s="4">
        <f t="shared" ca="1" si="14"/>
        <v>0</v>
      </c>
      <c r="AG20" s="4">
        <f t="shared" ca="1" si="15"/>
        <v>0</v>
      </c>
      <c r="AH20" s="4">
        <f t="shared" ca="1" si="16"/>
        <v>0.23515981735159816</v>
      </c>
      <c r="AI20" s="4">
        <f t="shared" ca="1" si="17"/>
        <v>0.65068493150684936</v>
      </c>
      <c r="AJ20" s="4">
        <f t="shared" ca="1" si="18"/>
        <v>20.572831050228313</v>
      </c>
      <c r="AK20" s="29">
        <f t="shared" ca="1" si="19"/>
        <v>0.69962121212121209</v>
      </c>
      <c r="AL20" s="29">
        <f t="shared" ca="1" si="20"/>
        <v>1.5111827956989248</v>
      </c>
      <c r="AM20" s="29" t="str">
        <f t="shared" ca="1" si="21"/>
        <v>-</v>
      </c>
      <c r="AN20" s="29" t="str">
        <f t="shared" ca="1" si="22"/>
        <v>-</v>
      </c>
      <c r="AO20" s="29">
        <f t="shared" ca="1" si="23"/>
        <v>0.532258064516129</v>
      </c>
      <c r="AP20" s="29">
        <f t="shared" ca="1" si="24"/>
        <v>1.4068512957401846</v>
      </c>
      <c r="AQ20" s="29" t="str">
        <f t="shared" ca="1" si="25"/>
        <v>-</v>
      </c>
      <c r="AR20" s="29" t="str">
        <f t="shared" ca="1" si="26"/>
        <v>-</v>
      </c>
      <c r="AS20" s="29">
        <f t="shared" ca="1" si="27"/>
        <v>0.20436507936507936</v>
      </c>
      <c r="AT20" s="29">
        <f t="shared" ca="1" si="28"/>
        <v>0.45238095238095238</v>
      </c>
    </row>
    <row r="21" spans="1:46" ht="30" x14ac:dyDescent="0.2">
      <c r="A21" s="32" t="str" cm="1">
        <f t="array" aca="1" ref="A21" ca="1">INDIRECT("D" &amp; ROW())&amp;INDIRECT("F" &amp; ROW())</f>
        <v>RLY88Ward 6</v>
      </c>
      <c r="D21" s="58" t="str" cm="1">
        <f t="array" aca="1" ref="D21" ca="1">IFERROR(VLOOKUP($E$5&amp;INDIRECT("E" &amp; ROW()),Sites,4,FALSE),"")</f>
        <v>RLY88</v>
      </c>
      <c r="E21" s="77" t="s">
        <v>3005</v>
      </c>
      <c r="F21" s="27" t="s">
        <v>10498</v>
      </c>
      <c r="G21" s="2" t="s">
        <v>16235</v>
      </c>
      <c r="H21" s="60"/>
      <c r="I21" s="3">
        <v>1327.5</v>
      </c>
      <c r="J21" s="5">
        <v>737.08</v>
      </c>
      <c r="K21" s="5">
        <v>1905</v>
      </c>
      <c r="L21" s="5">
        <v>2358.56</v>
      </c>
      <c r="M21" s="3">
        <v>0</v>
      </c>
      <c r="N21" s="3">
        <v>0</v>
      </c>
      <c r="O21" s="3">
        <v>0</v>
      </c>
      <c r="P21" s="3">
        <v>0</v>
      </c>
      <c r="Q21" s="5">
        <v>688.2</v>
      </c>
      <c r="R21" s="5">
        <v>356.1</v>
      </c>
      <c r="S21" s="6">
        <v>1609.5</v>
      </c>
      <c r="T21" s="5">
        <v>1529.5</v>
      </c>
      <c r="U21" s="3">
        <v>0</v>
      </c>
      <c r="V21" s="3">
        <v>0</v>
      </c>
      <c r="W21" s="3">
        <v>0</v>
      </c>
      <c r="X21" s="3">
        <v>0</v>
      </c>
      <c r="Y21" s="6">
        <v>157.5</v>
      </c>
      <c r="Z21" s="6">
        <v>238</v>
      </c>
      <c r="AA21" s="6">
        <v>472.5</v>
      </c>
      <c r="AB21" s="6">
        <v>162.75</v>
      </c>
      <c r="AC21" s="6">
        <v>418</v>
      </c>
      <c r="AD21" s="4">
        <f t="shared" ca="1" si="12"/>
        <v>2.615263157894737</v>
      </c>
      <c r="AE21" s="4">
        <f t="shared" ca="1" si="13"/>
        <v>9.3015789473684212</v>
      </c>
      <c r="AF21" s="4">
        <f t="shared" ca="1" si="14"/>
        <v>0</v>
      </c>
      <c r="AG21" s="4">
        <f t="shared" ca="1" si="15"/>
        <v>0</v>
      </c>
      <c r="AH21" s="4">
        <f t="shared" ca="1" si="16"/>
        <v>0.56937799043062198</v>
      </c>
      <c r="AI21" s="4">
        <f t="shared" ca="1" si="17"/>
        <v>0.38935406698564595</v>
      </c>
      <c r="AJ21" s="4">
        <f t="shared" ca="1" si="18"/>
        <v>12.875574162679426</v>
      </c>
      <c r="AK21" s="29">
        <f t="shared" ca="1" si="19"/>
        <v>0.55523917137476464</v>
      </c>
      <c r="AL21" s="29">
        <f t="shared" ca="1" si="20"/>
        <v>1.2380892388451443</v>
      </c>
      <c r="AM21" s="29" t="str">
        <f t="shared" ca="1" si="21"/>
        <v>-</v>
      </c>
      <c r="AN21" s="29" t="str">
        <f t="shared" ca="1" si="22"/>
        <v>-</v>
      </c>
      <c r="AO21" s="29">
        <f t="shared" ca="1" si="23"/>
        <v>0.51743679163034006</v>
      </c>
      <c r="AP21" s="29">
        <f t="shared" ca="1" si="24"/>
        <v>0.95029512270891581</v>
      </c>
      <c r="AQ21" s="29" t="str">
        <f t="shared" ca="1" si="25"/>
        <v>-</v>
      </c>
      <c r="AR21" s="29" t="str">
        <f t="shared" ca="1" si="26"/>
        <v>-</v>
      </c>
      <c r="AS21" s="29">
        <f t="shared" ca="1" si="27"/>
        <v>1.5111111111111111</v>
      </c>
      <c r="AT21" s="29">
        <f t="shared" ca="1" si="28"/>
        <v>0.34444444444444444</v>
      </c>
    </row>
    <row r="22" spans="1:46" ht="30" x14ac:dyDescent="0.2">
      <c r="A22" s="32" t="str" cm="1">
        <f t="array" aca="1" ref="A22" ca="1">INDIRECT("D" &amp; ROW())&amp;INDIRECT("F" &amp; ROW())</f>
        <v>RLY88Ward 7</v>
      </c>
      <c r="D22" s="58" t="str" cm="1">
        <f t="array" aca="1" ref="D22" ca="1">IFERROR(VLOOKUP($E$5&amp;INDIRECT("E" &amp; ROW()),Sites,4,FALSE),"")</f>
        <v>RLY88</v>
      </c>
      <c r="E22" s="78" t="s">
        <v>3005</v>
      </c>
      <c r="F22" s="27" t="s">
        <v>10499</v>
      </c>
      <c r="G22" s="2" t="s">
        <v>16235</v>
      </c>
      <c r="H22" s="60"/>
      <c r="I22" s="3">
        <v>1320</v>
      </c>
      <c r="J22" s="5">
        <v>941.5</v>
      </c>
      <c r="K22" s="5">
        <v>1162.5</v>
      </c>
      <c r="L22" s="5">
        <v>1758.71</v>
      </c>
      <c r="M22" s="3">
        <v>0</v>
      </c>
      <c r="N22" s="3">
        <v>0</v>
      </c>
      <c r="O22" s="3">
        <v>0</v>
      </c>
      <c r="P22" s="3">
        <v>0</v>
      </c>
      <c r="Q22" s="5">
        <v>344.1</v>
      </c>
      <c r="R22" s="5">
        <v>345.1</v>
      </c>
      <c r="S22" s="6">
        <v>1032.3</v>
      </c>
      <c r="T22" s="5">
        <v>983.9</v>
      </c>
      <c r="U22" s="3">
        <v>0</v>
      </c>
      <c r="V22" s="3">
        <v>0</v>
      </c>
      <c r="W22" s="3">
        <v>0</v>
      </c>
      <c r="X22" s="3">
        <v>0</v>
      </c>
      <c r="Y22" s="6">
        <v>315</v>
      </c>
      <c r="Z22" s="6">
        <v>234.5</v>
      </c>
      <c r="AA22" s="6">
        <v>472.5</v>
      </c>
      <c r="AB22" s="6">
        <v>417</v>
      </c>
      <c r="AC22" s="6">
        <v>456</v>
      </c>
      <c r="AD22" s="4">
        <f t="shared" ca="1" si="12"/>
        <v>2.8214912280701752</v>
      </c>
      <c r="AE22" s="4">
        <f t="shared" ca="1" si="13"/>
        <v>6.0144956140350878</v>
      </c>
      <c r="AF22" s="4">
        <f t="shared" ca="1" si="14"/>
        <v>0</v>
      </c>
      <c r="AG22" s="4">
        <f t="shared" ca="1" si="15"/>
        <v>0</v>
      </c>
      <c r="AH22" s="4">
        <f t="shared" ca="1" si="16"/>
        <v>0.51425438596491224</v>
      </c>
      <c r="AI22" s="4">
        <f t="shared" ca="1" si="17"/>
        <v>0.91447368421052633</v>
      </c>
      <c r="AJ22" s="4">
        <f t="shared" ca="1" si="18"/>
        <v>10.264714912280702</v>
      </c>
      <c r="AK22" s="29">
        <f t="shared" ca="1" si="19"/>
        <v>0.71325757575757576</v>
      </c>
      <c r="AL22" s="29">
        <f t="shared" ca="1" si="20"/>
        <v>1.512868817204301</v>
      </c>
      <c r="AM22" s="29" t="str">
        <f t="shared" ca="1" si="21"/>
        <v>-</v>
      </c>
      <c r="AN22" s="29" t="str">
        <f t="shared" ca="1" si="22"/>
        <v>-</v>
      </c>
      <c r="AO22" s="29">
        <f t="shared" ca="1" si="23"/>
        <v>1.0029061319383901</v>
      </c>
      <c r="AP22" s="29">
        <f t="shared" ca="1" si="24"/>
        <v>0.95311440472730802</v>
      </c>
      <c r="AQ22" s="29" t="str">
        <f t="shared" ca="1" si="25"/>
        <v>-</v>
      </c>
      <c r="AR22" s="29" t="str">
        <f t="shared" ca="1" si="26"/>
        <v>-</v>
      </c>
      <c r="AS22" s="29">
        <f t="shared" ca="1" si="27"/>
        <v>0.74444444444444446</v>
      </c>
      <c r="AT22" s="29">
        <f t="shared" ca="1" si="28"/>
        <v>0.88253968253968251</v>
      </c>
    </row>
    <row r="23" spans="1:46" ht="30" x14ac:dyDescent="0.2">
      <c r="A23" s="32" t="str" cm="1">
        <f t="array" aca="1" ref="A23" ca="1">INDIRECT("D" &amp; ROW())&amp;INDIRECT("F" &amp; ROW())</f>
        <v>RLY88A&amp;T</v>
      </c>
      <c r="D23" s="58" t="str" cm="1">
        <f t="array" aca="1" ref="D23" ca="1">IFERROR(VLOOKUP($E$5&amp;INDIRECT("E" &amp; ROW()),Sites,4,FALSE),"")</f>
        <v>RLY88</v>
      </c>
      <c r="E23" s="78" t="s">
        <v>3005</v>
      </c>
      <c r="F23" s="27" t="s">
        <v>13225</v>
      </c>
      <c r="G23" s="2" t="s">
        <v>16220</v>
      </c>
      <c r="H23" s="60"/>
      <c r="I23" s="3">
        <v>918</v>
      </c>
      <c r="J23" s="5">
        <v>654.91999999999996</v>
      </c>
      <c r="K23" s="5">
        <v>1542</v>
      </c>
      <c r="L23" s="5">
        <v>1318.75</v>
      </c>
      <c r="M23" s="5">
        <v>0</v>
      </c>
      <c r="N23" s="5">
        <v>0</v>
      </c>
      <c r="O23" s="5">
        <v>0</v>
      </c>
      <c r="P23" s="5">
        <v>0</v>
      </c>
      <c r="Q23" s="5">
        <v>688.2</v>
      </c>
      <c r="R23" s="5">
        <v>353.6</v>
      </c>
      <c r="S23" s="6">
        <v>743.7</v>
      </c>
      <c r="T23" s="5">
        <v>854.7</v>
      </c>
      <c r="U23" s="5">
        <v>0</v>
      </c>
      <c r="V23" s="6">
        <v>0</v>
      </c>
      <c r="W23" s="6">
        <v>0</v>
      </c>
      <c r="X23" s="6">
        <v>0</v>
      </c>
      <c r="Y23" s="6">
        <v>97.5</v>
      </c>
      <c r="Z23" s="6">
        <v>0</v>
      </c>
      <c r="AA23" s="6">
        <v>157.5</v>
      </c>
      <c r="AB23" s="6">
        <v>112.5</v>
      </c>
      <c r="AC23" s="6">
        <v>107</v>
      </c>
      <c r="AD23" s="4">
        <f t="shared" ca="1" si="12"/>
        <v>9.4254205607476642</v>
      </c>
      <c r="AE23" s="4">
        <f t="shared" ca="1" si="13"/>
        <v>20.312616822429906</v>
      </c>
      <c r="AF23" s="4">
        <f t="shared" ca="1" si="14"/>
        <v>0</v>
      </c>
      <c r="AG23" s="4">
        <f t="shared" ca="1" si="15"/>
        <v>0</v>
      </c>
      <c r="AH23" s="4">
        <f t="shared" ca="1" si="16"/>
        <v>0</v>
      </c>
      <c r="AI23" s="4">
        <f t="shared" ca="1" si="17"/>
        <v>1.0514018691588785</v>
      </c>
      <c r="AJ23" s="4">
        <f t="shared" ca="1" si="18"/>
        <v>30.78943925233645</v>
      </c>
      <c r="AK23" s="29">
        <f t="shared" ca="1" si="19"/>
        <v>0.71342047930283214</v>
      </c>
      <c r="AL23" s="29">
        <f t="shared" ca="1" si="20"/>
        <v>0.85522049286640722</v>
      </c>
      <c r="AM23" s="29" t="str">
        <f t="shared" ca="1" si="21"/>
        <v>-</v>
      </c>
      <c r="AN23" s="29" t="str">
        <f t="shared" ca="1" si="22"/>
        <v>-</v>
      </c>
      <c r="AO23" s="29">
        <f t="shared" ca="1" si="23"/>
        <v>0.51380412670735254</v>
      </c>
      <c r="AP23" s="29">
        <f t="shared" ca="1" si="24"/>
        <v>1.1492537313432836</v>
      </c>
      <c r="AQ23" s="29" t="str">
        <f t="shared" ca="1" si="25"/>
        <v>-</v>
      </c>
      <c r="AR23" s="29" t="str">
        <f t="shared" ca="1" si="26"/>
        <v>-</v>
      </c>
      <c r="AS23" s="29">
        <f t="shared" ca="1" si="27"/>
        <v>0</v>
      </c>
      <c r="AT23" s="29">
        <f t="shared" ca="1" si="28"/>
        <v>0.7142857142857143</v>
      </c>
    </row>
    <row r="24" spans="1:46" ht="30" x14ac:dyDescent="0.2">
      <c r="A24" s="32" t="str" cm="1">
        <f t="array" aca="1" ref="A24" ca="1">INDIRECT("D" &amp; ROW())&amp;INDIRECT("F" &amp; ROW())</f>
        <v>RLY88Edward Myers</v>
      </c>
      <c r="D24" s="58" t="str" cm="1">
        <f t="array" aca="1" ref="D24" ca="1">IFERROR(VLOOKUP($E$5&amp;INDIRECT("E" &amp; ROW()),Sites,4,FALSE),"")</f>
        <v>RLY88</v>
      </c>
      <c r="E24" s="78" t="s">
        <v>3005</v>
      </c>
      <c r="F24" s="27" t="s">
        <v>13226</v>
      </c>
      <c r="G24" s="2" t="s">
        <v>16223</v>
      </c>
      <c r="H24" s="60"/>
      <c r="I24" s="3">
        <v>948</v>
      </c>
      <c r="J24" s="5">
        <v>801.75</v>
      </c>
      <c r="K24" s="5">
        <v>790.5</v>
      </c>
      <c r="L24" s="5">
        <v>954.25</v>
      </c>
      <c r="M24" s="5">
        <v>0</v>
      </c>
      <c r="N24" s="5">
        <v>0</v>
      </c>
      <c r="O24" s="5">
        <v>0</v>
      </c>
      <c r="P24" s="5">
        <v>0</v>
      </c>
      <c r="Q24" s="5">
        <v>344.1</v>
      </c>
      <c r="R24" s="5">
        <v>345</v>
      </c>
      <c r="S24" s="6">
        <v>688.2</v>
      </c>
      <c r="T24" s="5">
        <v>655.9</v>
      </c>
      <c r="U24" s="5">
        <v>0</v>
      </c>
      <c r="V24" s="6">
        <v>0</v>
      </c>
      <c r="W24" s="6">
        <v>0</v>
      </c>
      <c r="X24" s="6">
        <v>0</v>
      </c>
      <c r="Y24" s="6">
        <v>0</v>
      </c>
      <c r="Z24" s="6">
        <v>0</v>
      </c>
      <c r="AA24" s="6">
        <v>0</v>
      </c>
      <c r="AB24" s="6">
        <v>0</v>
      </c>
      <c r="AC24" s="6">
        <v>261</v>
      </c>
      <c r="AD24" s="4">
        <f t="shared" ca="1" si="12"/>
        <v>4.3936781609195403</v>
      </c>
      <c r="AE24" s="4">
        <f t="shared" ca="1" si="13"/>
        <v>6.1691570881226054</v>
      </c>
      <c r="AF24" s="4">
        <f t="shared" ca="1" si="14"/>
        <v>0</v>
      </c>
      <c r="AG24" s="4">
        <f t="shared" ca="1" si="15"/>
        <v>0</v>
      </c>
      <c r="AH24" s="4">
        <f t="shared" ca="1" si="16"/>
        <v>0</v>
      </c>
      <c r="AI24" s="4">
        <f t="shared" ca="1" si="17"/>
        <v>0</v>
      </c>
      <c r="AJ24" s="4">
        <f t="shared" ca="1" si="18"/>
        <v>10.562835249042147</v>
      </c>
      <c r="AK24" s="29">
        <f t="shared" ca="1" si="19"/>
        <v>0.84572784810126578</v>
      </c>
      <c r="AL24" s="29">
        <f t="shared" ca="1" si="20"/>
        <v>1.2071473750790638</v>
      </c>
      <c r="AM24" s="29" t="str">
        <f t="shared" ca="1" si="21"/>
        <v>-</v>
      </c>
      <c r="AN24" s="29" t="str">
        <f t="shared" ca="1" si="22"/>
        <v>-</v>
      </c>
      <c r="AO24" s="29">
        <f t="shared" ca="1" si="23"/>
        <v>1.0026155187445509</v>
      </c>
      <c r="AP24" s="29">
        <f t="shared" ca="1" si="24"/>
        <v>0.95306596919500131</v>
      </c>
      <c r="AQ24" s="29" t="str">
        <f t="shared" ca="1" si="25"/>
        <v>-</v>
      </c>
      <c r="AR24" s="29" t="str">
        <f t="shared" ca="1" si="26"/>
        <v>-</v>
      </c>
      <c r="AS24" s="29" t="str">
        <f t="shared" ca="1" si="27"/>
        <v>-</v>
      </c>
      <c r="AT24" s="29" t="str">
        <f t="shared" ca="1" si="28"/>
        <v>-</v>
      </c>
    </row>
    <row r="25" spans="1:46" ht="45" x14ac:dyDescent="0.2">
      <c r="A25" s="32" t="str" cm="1">
        <f t="array" aca="1" ref="A25" ca="1">INDIRECT("D" &amp; ROW())&amp;INDIRECT("F" &amp; ROW())</f>
        <v>RLY86Darwin Centre</v>
      </c>
      <c r="D25" s="58" t="str" cm="1">
        <f t="array" aca="1" ref="D25" ca="1">IFERROR(VLOOKUP($E$5&amp;INDIRECT("E" &amp; ROW()),Sites,4,FALSE),"")</f>
        <v>RLY86</v>
      </c>
      <c r="E25" s="78" t="s">
        <v>2993</v>
      </c>
      <c r="F25" s="27" t="s">
        <v>13224</v>
      </c>
      <c r="G25" s="2" t="s">
        <v>16226</v>
      </c>
      <c r="H25" s="60"/>
      <c r="I25" s="3">
        <v>1320</v>
      </c>
      <c r="J25" s="5">
        <v>1141.25</v>
      </c>
      <c r="K25" s="5">
        <v>1245</v>
      </c>
      <c r="L25" s="5">
        <v>1471</v>
      </c>
      <c r="M25" s="5">
        <v>0</v>
      </c>
      <c r="N25" s="5">
        <v>0</v>
      </c>
      <c r="O25" s="5">
        <v>0</v>
      </c>
      <c r="P25" s="5">
        <v>0</v>
      </c>
      <c r="Q25" s="5">
        <v>688.2</v>
      </c>
      <c r="R25" s="5">
        <v>366.3</v>
      </c>
      <c r="S25" s="6">
        <v>954.6</v>
      </c>
      <c r="T25" s="5">
        <v>1244.95</v>
      </c>
      <c r="U25" s="5">
        <v>0</v>
      </c>
      <c r="V25" s="6">
        <v>0</v>
      </c>
      <c r="W25" s="6">
        <v>0</v>
      </c>
      <c r="X25" s="6">
        <v>0</v>
      </c>
      <c r="Y25" s="6">
        <v>572.64</v>
      </c>
      <c r="Z25" s="6">
        <v>109</v>
      </c>
      <c r="AA25" s="6">
        <v>157.5</v>
      </c>
      <c r="AB25" s="6">
        <v>109</v>
      </c>
      <c r="AC25" s="6">
        <v>334</v>
      </c>
      <c r="AD25" s="4">
        <f t="shared" ca="1" si="12"/>
        <v>4.5136227544910179</v>
      </c>
      <c r="AE25" s="4">
        <f t="shared" ca="1" si="13"/>
        <v>8.1315868263473057</v>
      </c>
      <c r="AF25" s="4">
        <f t="shared" ca="1" si="14"/>
        <v>0</v>
      </c>
      <c r="AG25" s="4">
        <f t="shared" ca="1" si="15"/>
        <v>0</v>
      </c>
      <c r="AH25" s="4">
        <f t="shared" ca="1" si="16"/>
        <v>0.32634730538922158</v>
      </c>
      <c r="AI25" s="4">
        <f t="shared" ca="1" si="17"/>
        <v>0.32634730538922158</v>
      </c>
      <c r="AJ25" s="4">
        <f t="shared" ca="1" si="18"/>
        <v>13.297904191616766</v>
      </c>
      <c r="AK25" s="29">
        <f t="shared" ca="1" si="19"/>
        <v>0.86458333333333337</v>
      </c>
      <c r="AL25" s="29">
        <f t="shared" ca="1" si="20"/>
        <v>1.1815261044176706</v>
      </c>
      <c r="AM25" s="29" t="str">
        <f t="shared" ca="1" si="21"/>
        <v>-</v>
      </c>
      <c r="AN25" s="29" t="str">
        <f t="shared" ca="1" si="22"/>
        <v>-</v>
      </c>
      <c r="AO25" s="29">
        <f t="shared" ca="1" si="23"/>
        <v>0.532258064516129</v>
      </c>
      <c r="AP25" s="29">
        <f t="shared" ca="1" si="24"/>
        <v>1.3041588099727635</v>
      </c>
      <c r="AQ25" s="29" t="str">
        <f t="shared" ca="1" si="25"/>
        <v>-</v>
      </c>
      <c r="AR25" s="29" t="str">
        <f t="shared" ca="1" si="26"/>
        <v>-</v>
      </c>
      <c r="AS25" s="29">
        <f t="shared" ca="1" si="27"/>
        <v>0.19034646549315451</v>
      </c>
      <c r="AT25" s="29">
        <f t="shared" ca="1" si="28"/>
        <v>0.69206349206349205</v>
      </c>
    </row>
    <row r="26" spans="1:46" ht="30" x14ac:dyDescent="0.2">
      <c r="A26" s="32" t="str" cm="1">
        <f t="array" aca="1" ref="A26" ca="1">INDIRECT("D" &amp; ROW())&amp;INDIRECT("F" &amp; ROW())</f>
        <v>RLY87Summers View</v>
      </c>
      <c r="D26" s="58" t="str" cm="1">
        <f t="array" aca="1" ref="D26" ca="1">IFERROR(VLOOKUP($E$5&amp;INDIRECT("E" &amp; ROW()),Sites,4,FALSE),"")</f>
        <v>RLY87</v>
      </c>
      <c r="E26" s="78" t="s">
        <v>3021</v>
      </c>
      <c r="F26" s="27" t="s">
        <v>13227</v>
      </c>
      <c r="G26" s="2" t="s">
        <v>16223</v>
      </c>
      <c r="H26" s="60"/>
      <c r="I26" s="3">
        <v>930</v>
      </c>
      <c r="J26" s="5">
        <v>486.48</v>
      </c>
      <c r="K26" s="5">
        <v>930</v>
      </c>
      <c r="L26" s="5">
        <v>989.1</v>
      </c>
      <c r="M26" s="5">
        <v>0</v>
      </c>
      <c r="N26" s="5">
        <v>0</v>
      </c>
      <c r="O26" s="5">
        <v>0</v>
      </c>
      <c r="P26" s="5">
        <v>0</v>
      </c>
      <c r="Q26" s="5">
        <v>332.32</v>
      </c>
      <c r="R26" s="5">
        <v>334.57</v>
      </c>
      <c r="S26" s="6">
        <v>696.8</v>
      </c>
      <c r="T26" s="5">
        <v>683.77</v>
      </c>
      <c r="U26" s="5">
        <v>0</v>
      </c>
      <c r="V26" s="6">
        <v>0</v>
      </c>
      <c r="W26" s="6">
        <v>0</v>
      </c>
      <c r="X26" s="6">
        <v>0</v>
      </c>
      <c r="Y26" s="6">
        <v>157.5</v>
      </c>
      <c r="Z26" s="6">
        <v>135</v>
      </c>
      <c r="AA26" s="6">
        <v>157.5</v>
      </c>
      <c r="AB26" s="6">
        <v>0</v>
      </c>
      <c r="AC26" s="6">
        <v>310</v>
      </c>
      <c r="AD26" s="4">
        <f t="shared" ca="1" si="12"/>
        <v>2.6485483870967741</v>
      </c>
      <c r="AE26" s="4">
        <f t="shared" ca="1" si="13"/>
        <v>5.3963548387096774</v>
      </c>
      <c r="AF26" s="4">
        <f t="shared" ca="1" si="14"/>
        <v>0</v>
      </c>
      <c r="AG26" s="4">
        <f t="shared" ca="1" si="15"/>
        <v>0</v>
      </c>
      <c r="AH26" s="4">
        <f t="shared" ca="1" si="16"/>
        <v>0.43548387096774194</v>
      </c>
      <c r="AI26" s="4">
        <f t="shared" ca="1" si="17"/>
        <v>0</v>
      </c>
      <c r="AJ26" s="4">
        <f t="shared" ca="1" si="18"/>
        <v>8.4803870967741943</v>
      </c>
      <c r="AK26" s="29">
        <f t="shared" ca="1" si="19"/>
        <v>0.52309677419354839</v>
      </c>
      <c r="AL26" s="29">
        <f t="shared" ca="1" si="20"/>
        <v>1.0635483870967741</v>
      </c>
      <c r="AM26" s="29" t="str">
        <f t="shared" ca="1" si="21"/>
        <v>-</v>
      </c>
      <c r="AN26" s="29" t="str">
        <f t="shared" ca="1" si="22"/>
        <v>-</v>
      </c>
      <c r="AO26" s="29">
        <f t="shared" ca="1" si="23"/>
        <v>1.0067705825710158</v>
      </c>
      <c r="AP26" s="29">
        <f t="shared" ca="1" si="24"/>
        <v>0.98130022962112518</v>
      </c>
      <c r="AQ26" s="29" t="str">
        <f t="shared" ca="1" si="25"/>
        <v>-</v>
      </c>
      <c r="AR26" s="29" t="str">
        <f t="shared" ca="1" si="26"/>
        <v>-</v>
      </c>
      <c r="AS26" s="29">
        <f t="shared" ca="1" si="27"/>
        <v>0.8571428571428571</v>
      </c>
      <c r="AT26" s="29">
        <f t="shared" ca="1" si="28"/>
        <v>0</v>
      </c>
    </row>
    <row r="27" spans="1:46" ht="30" x14ac:dyDescent="0.2">
      <c r="A27" s="32" t="str" cm="1">
        <f t="array" aca="1" ref="A27" ca="1">INDIRECT("D" &amp; ROW())&amp;INDIRECT("F" &amp; ROW())</f>
        <v>RLY39Florence House</v>
      </c>
      <c r="D27" s="58" t="str" cm="1">
        <f t="array" aca="1" ref="D27" ca="1">IFERROR(VLOOKUP($E$5&amp;INDIRECT("E" &amp; ROW()),Sites,4,FALSE),"")</f>
        <v>RLY39</v>
      </c>
      <c r="E27" s="78" t="s">
        <v>3001</v>
      </c>
      <c r="F27" s="27" t="s">
        <v>11191</v>
      </c>
      <c r="G27" s="2" t="s">
        <v>16223</v>
      </c>
      <c r="H27" s="60"/>
      <c r="I27" s="3">
        <v>652.5</v>
      </c>
      <c r="J27" s="5">
        <v>594.5</v>
      </c>
      <c r="K27" s="5">
        <v>930</v>
      </c>
      <c r="L27" s="5">
        <v>957.71</v>
      </c>
      <c r="M27" s="5">
        <v>0</v>
      </c>
      <c r="N27" s="5">
        <v>0</v>
      </c>
      <c r="O27" s="5">
        <v>0</v>
      </c>
      <c r="P27" s="5">
        <v>0</v>
      </c>
      <c r="Q27" s="5">
        <v>332.32</v>
      </c>
      <c r="R27" s="5">
        <v>332.85</v>
      </c>
      <c r="S27" s="6">
        <v>332.32</v>
      </c>
      <c r="T27" s="5">
        <v>332.32</v>
      </c>
      <c r="U27" s="5">
        <v>0</v>
      </c>
      <c r="V27" s="6">
        <v>0</v>
      </c>
      <c r="W27" s="6">
        <v>0</v>
      </c>
      <c r="X27" s="6">
        <v>0</v>
      </c>
      <c r="Y27" s="6">
        <v>157.5</v>
      </c>
      <c r="Z27" s="6">
        <v>139</v>
      </c>
      <c r="AA27" s="6">
        <v>0</v>
      </c>
      <c r="AB27" s="6">
        <v>0</v>
      </c>
      <c r="AC27" s="6">
        <v>236</v>
      </c>
      <c r="AD27" s="4">
        <f t="shared" ca="1" si="12"/>
        <v>3.9294491525423729</v>
      </c>
      <c r="AE27" s="4">
        <f t="shared" ca="1" si="13"/>
        <v>5.4662288135593222</v>
      </c>
      <c r="AF27" s="4">
        <f t="shared" ca="1" si="14"/>
        <v>0</v>
      </c>
      <c r="AG27" s="4">
        <f t="shared" ca="1" si="15"/>
        <v>0</v>
      </c>
      <c r="AH27" s="4">
        <f t="shared" ca="1" si="16"/>
        <v>0.58898305084745761</v>
      </c>
      <c r="AI27" s="4">
        <f t="shared" ca="1" si="17"/>
        <v>0</v>
      </c>
      <c r="AJ27" s="4">
        <f t="shared" ca="1" si="18"/>
        <v>9.9846610169491523</v>
      </c>
      <c r="AK27" s="29">
        <f t="shared" ca="1" si="19"/>
        <v>0.91111111111111109</v>
      </c>
      <c r="AL27" s="29">
        <f t="shared" ca="1" si="20"/>
        <v>1.0297956989247312</v>
      </c>
      <c r="AM27" s="29" t="str">
        <f t="shared" ca="1" si="21"/>
        <v>-</v>
      </c>
      <c r="AN27" s="29" t="str">
        <f t="shared" ca="1" si="22"/>
        <v>-</v>
      </c>
      <c r="AO27" s="29">
        <f t="shared" ca="1" si="23"/>
        <v>1.0015948483389505</v>
      </c>
      <c r="AP27" s="29">
        <f t="shared" ca="1" si="24"/>
        <v>1</v>
      </c>
      <c r="AQ27" s="29" t="str">
        <f t="shared" ca="1" si="25"/>
        <v>-</v>
      </c>
      <c r="AR27" s="29" t="str">
        <f t="shared" ca="1" si="26"/>
        <v>-</v>
      </c>
      <c r="AS27" s="29">
        <f t="shared" ca="1" si="27"/>
        <v>0.88253968253968251</v>
      </c>
      <c r="AT27" s="29" t="str">
        <f t="shared" ca="1" si="28"/>
        <v>-</v>
      </c>
    </row>
    <row r="28" spans="1:46" ht="30" x14ac:dyDescent="0.2">
      <c r="A28" s="32" t="str" cm="1">
        <f t="array" aca="1" ref="A28" ca="1">INDIRECT("D" &amp; ROW())&amp;INDIRECT("F" &amp; ROW())</f>
        <v>RLY88PICU</v>
      </c>
      <c r="D28" s="58" t="str" cm="1">
        <f t="array" aca="1" ref="D28" ca="1">IFERROR(VLOOKUP($E$5&amp;INDIRECT("E" &amp; ROW()),Sites,4,FALSE),"")</f>
        <v>RLY88</v>
      </c>
      <c r="E28" s="78" t="s">
        <v>3005</v>
      </c>
      <c r="F28" s="27" t="s">
        <v>10455</v>
      </c>
      <c r="G28" s="2" t="s">
        <v>16223</v>
      </c>
      <c r="H28" s="60"/>
      <c r="I28" s="3">
        <v>994.5</v>
      </c>
      <c r="J28" s="5">
        <v>880</v>
      </c>
      <c r="K28" s="5">
        <v>1767</v>
      </c>
      <c r="L28" s="5">
        <v>2045.98</v>
      </c>
      <c r="M28" s="5">
        <v>0</v>
      </c>
      <c r="N28" s="5">
        <v>0</v>
      </c>
      <c r="O28" s="5">
        <v>0</v>
      </c>
      <c r="P28" s="5">
        <v>0</v>
      </c>
      <c r="Q28" s="5">
        <v>688.2</v>
      </c>
      <c r="R28" s="5">
        <v>400.5</v>
      </c>
      <c r="S28" s="6">
        <v>1376.4</v>
      </c>
      <c r="T28" s="5">
        <v>1523.6</v>
      </c>
      <c r="U28" s="5">
        <v>0</v>
      </c>
      <c r="V28" s="6">
        <v>0</v>
      </c>
      <c r="W28" s="6">
        <v>0</v>
      </c>
      <c r="X28" s="6">
        <v>0</v>
      </c>
      <c r="Y28" s="6">
        <v>157.5</v>
      </c>
      <c r="Z28" s="6">
        <v>105</v>
      </c>
      <c r="AA28" s="6">
        <v>157.5</v>
      </c>
      <c r="AB28" s="6">
        <v>0</v>
      </c>
      <c r="AC28" s="6">
        <v>159</v>
      </c>
      <c r="AD28" s="4">
        <f t="shared" ca="1" si="12"/>
        <v>8.0534591194968552</v>
      </c>
      <c r="AE28" s="4">
        <f t="shared" ca="1" si="13"/>
        <v>22.450188679245283</v>
      </c>
      <c r="AF28" s="4">
        <f t="shared" ca="1" si="14"/>
        <v>0</v>
      </c>
      <c r="AG28" s="4">
        <f t="shared" ca="1" si="15"/>
        <v>0</v>
      </c>
      <c r="AH28" s="4">
        <f t="shared" ca="1" si="16"/>
        <v>0.660377358490566</v>
      </c>
      <c r="AI28" s="4">
        <f t="shared" ca="1" si="17"/>
        <v>0</v>
      </c>
      <c r="AJ28" s="4">
        <f t="shared" ca="1" si="18"/>
        <v>31.164025157232704</v>
      </c>
      <c r="AK28" s="29">
        <f t="shared" ca="1" si="19"/>
        <v>0.88486676721970836</v>
      </c>
      <c r="AL28" s="29">
        <f t="shared" ca="1" si="20"/>
        <v>1.1578834182229769</v>
      </c>
      <c r="AM28" s="29" t="str">
        <f t="shared" ca="1" si="21"/>
        <v>-</v>
      </c>
      <c r="AN28" s="29" t="str">
        <f t="shared" ca="1" si="22"/>
        <v>-</v>
      </c>
      <c r="AO28" s="29">
        <f t="shared" ca="1" si="23"/>
        <v>0.58195292066259807</v>
      </c>
      <c r="AP28" s="29">
        <f t="shared" ca="1" si="24"/>
        <v>1.1069456553327519</v>
      </c>
      <c r="AQ28" s="29" t="str">
        <f t="shared" ca="1" si="25"/>
        <v>-</v>
      </c>
      <c r="AR28" s="29" t="str">
        <f t="shared" ca="1" si="26"/>
        <v>-</v>
      </c>
      <c r="AS28" s="29">
        <f t="shared" ca="1" si="27"/>
        <v>0.66666666666666663</v>
      </c>
      <c r="AT28" s="29">
        <f t="shared" ca="1" si="28"/>
        <v>0</v>
      </c>
    </row>
    <row r="29" spans="1:46" x14ac:dyDescent="0.2">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C7" sqref="C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0" t="s">
        <v>16349</v>
      </c>
      <c r="B4" s="120"/>
      <c r="C4" s="120"/>
      <c r="D4" s="120"/>
      <c r="E4" s="120"/>
      <c r="F4" s="120"/>
      <c r="G4" s="120"/>
      <c r="H4" s="120"/>
      <c r="I4" s="120"/>
      <c r="J4" s="120"/>
      <c r="K4" s="120"/>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187</v>
      </c>
    </row>
    <row r="6" spans="1:12" ht="15.7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x14ac:dyDescent="0.2">
      <c r="A7" s="73" t="str">
        <f ca="1">IF('Trust - Frontsheet'!A16="","",'Trust - Frontsheet'!A16)</f>
        <v>RLY88Ward 1</v>
      </c>
      <c r="B7" s="70" t="str">
        <f ca="1">IF('Trust - Frontsheet'!A16="","",'Trust - Frontsheet'!D16)</f>
        <v>RLY88</v>
      </c>
      <c r="C7" s="70" t="str">
        <f ca="1">IF(VLOOKUP(A7,'Trust - Frontsheet'!$A$16:$AC$215,5,0)="","",VLOOKUP(A7,'Trust - Frontsheet'!$A$16:$AC$216,5,0))</f>
        <v>HARPLANDS HOSPITAL</v>
      </c>
      <c r="D7" s="70" t="str">
        <f ca="1">IF(VLOOKUP(A7,'Trust - Frontsheet'!$A$16:$AC$215,6,0)="","",VLOOKUP(A7,'Trust - Frontsheet'!$A$16:$AC$216,6,0))</f>
        <v>Ward 1</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RLY88Ward 2</v>
      </c>
      <c r="B8" s="70" t="str">
        <f ca="1">IF('Trust - Frontsheet'!A17="","",'Trust - Frontsheet'!D17)</f>
        <v>RLY88</v>
      </c>
      <c r="C8" s="70" t="str">
        <f ca="1">IF(VLOOKUP(A8,'Trust - Frontsheet'!$A$16:$AC$215,5,0)="","",VLOOKUP(A8,'Trust - Frontsheet'!$A$16:$AC$216,5,0))</f>
        <v>HARPLANDS HOSPITAL</v>
      </c>
      <c r="D8" s="70" t="str">
        <f ca="1">IF(VLOOKUP(A8,'Trust - Frontsheet'!$A$16:$AC$215,6,0)="","",VLOOKUP(A8,'Trust - Frontsheet'!$A$16:$AC$216,6,0))</f>
        <v>Ward 2</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RLY88Ward 3</v>
      </c>
      <c r="B9" s="70" t="str">
        <f ca="1">IF('Trust - Frontsheet'!A18="","",'Trust - Frontsheet'!D18)</f>
        <v>RLY88</v>
      </c>
      <c r="C9" s="70" t="str">
        <f ca="1">IF(VLOOKUP(A9,'Trust - Frontsheet'!$A$16:$AC$215,5,0)="","",VLOOKUP(A9,'Trust - Frontsheet'!$A$16:$AC$216,5,0))</f>
        <v>HARPLANDS HOSPITAL</v>
      </c>
      <c r="D9" s="70" t="str">
        <f ca="1">IF(VLOOKUP(A9,'Trust - Frontsheet'!$A$16:$AC$215,6,0)="","",VLOOKUP(A9,'Trust - Frontsheet'!$A$16:$AC$216,6,0))</f>
        <v>Ward 3</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RLY88Ward 4</v>
      </c>
      <c r="B10" s="70" t="str">
        <f ca="1">IF('Trust - Frontsheet'!A19="","",'Trust - Frontsheet'!D19)</f>
        <v>RLY88</v>
      </c>
      <c r="C10" s="70" t="str">
        <f ca="1">IF(VLOOKUP(A10,'Trust - Frontsheet'!$A$16:$AC$215,5,0)="","",VLOOKUP(A10,'Trust - Frontsheet'!$A$16:$AC$216,5,0))</f>
        <v>HARPLANDS HOSPITAL</v>
      </c>
      <c r="D10" s="70" t="str">
        <f ca="1">IF(VLOOKUP(A10,'Trust - Frontsheet'!$A$16:$AC$215,6,0)="","",VLOOKUP(A10,'Trust - Frontsheet'!$A$16:$AC$216,6,0))</f>
        <v>Ward 4</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RLY88Ward 5</v>
      </c>
      <c r="B11" s="69" t="str">
        <f ca="1">IF('Trust - Frontsheet'!A20="","",'Trust - Frontsheet'!D20)</f>
        <v>RLY88</v>
      </c>
      <c r="C11" s="69" t="str">
        <f ca="1">IF(VLOOKUP(A11,'Trust - Frontsheet'!$A$16:$AC$215,5,0)="","",VLOOKUP(A11,'Trust - Frontsheet'!$A$16:$AC$216,5,0))</f>
        <v>HARPLANDS HOSPITAL</v>
      </c>
      <c r="D11" s="69" t="str">
        <f ca="1">IF(VLOOKUP(A11,'Trust - Frontsheet'!$A$16:$AC$215,6,0)="","",VLOOKUP(A11,'Trust - Frontsheet'!$A$16:$AC$216,6,0))</f>
        <v>Ward 5</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RLY88Ward 6</v>
      </c>
      <c r="B12" s="69" t="str">
        <f ca="1">IF('Trust - Frontsheet'!A21="","",'Trust - Frontsheet'!D21)</f>
        <v>RLY88</v>
      </c>
      <c r="C12" s="69" t="str">
        <f ca="1">IF(VLOOKUP(A12,'Trust - Frontsheet'!$A$16:$AC$215,5,0)="","",VLOOKUP(A12,'Trust - Frontsheet'!$A$16:$AC$216,5,0))</f>
        <v>HARPLANDS HOSPITAL</v>
      </c>
      <c r="D12" s="69" t="str">
        <f ca="1">IF(VLOOKUP(A12,'Trust - Frontsheet'!$A$16:$AC$215,6,0)="","",VLOOKUP(A12,'Trust - Frontsheet'!$A$16:$AC$216,6,0))</f>
        <v>Ward 6</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RLY88Ward 7</v>
      </c>
      <c r="B13" s="69" t="str">
        <f ca="1">IF('Trust - Frontsheet'!A22="","",'Trust - Frontsheet'!D22)</f>
        <v>RLY88</v>
      </c>
      <c r="C13" s="69" t="str">
        <f ca="1">IF(VLOOKUP(A13,'Trust - Frontsheet'!$A$16:$AC$215,5,0)="","",VLOOKUP(A13,'Trust - Frontsheet'!$A$16:$AC$216,5,0))</f>
        <v>HARPLANDS HOSPITAL</v>
      </c>
      <c r="D13" s="69" t="str">
        <f ca="1">IF(VLOOKUP(A13,'Trust - Frontsheet'!$A$16:$AC$215,6,0)="","",VLOOKUP(A13,'Trust - Frontsheet'!$A$16:$AC$216,6,0))</f>
        <v>Ward 7</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RLY88A&amp;T</v>
      </c>
      <c r="B14" s="69" t="str">
        <f ca="1">IF('Trust - Frontsheet'!A23="","",'Trust - Frontsheet'!D23)</f>
        <v>RLY88</v>
      </c>
      <c r="C14" s="69" t="str">
        <f ca="1">IF(VLOOKUP(A14,'Trust - Frontsheet'!$A$16:$AC$215,5,0)="","",VLOOKUP(A14,'Trust - Frontsheet'!$A$16:$AC$216,5,0))</f>
        <v>HARPLANDS HOSPITAL</v>
      </c>
      <c r="D14" s="69" t="str">
        <f ca="1">IF(VLOOKUP(A14,'Trust - Frontsheet'!$A$16:$AC$215,6,0)="","",VLOOKUP(A14,'Trust - Frontsheet'!$A$16:$AC$216,6,0))</f>
        <v>A&amp;T</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RLY88Edward Myers</v>
      </c>
      <c r="B15" s="69" t="str">
        <f ca="1">IF('Trust - Frontsheet'!A24="","",'Trust - Frontsheet'!D24)</f>
        <v>RLY88</v>
      </c>
      <c r="C15" s="69" t="str">
        <f ca="1">IF(VLOOKUP(A15,'Trust - Frontsheet'!$A$16:$AC$215,5,0)="","",VLOOKUP(A15,'Trust - Frontsheet'!$A$16:$AC$216,5,0))</f>
        <v>HARPLANDS HOSPITAL</v>
      </c>
      <c r="D15" s="69" t="str">
        <f ca="1">IF(VLOOKUP(A15,'Trust - Frontsheet'!$A$16:$AC$215,6,0)="","",VLOOKUP(A15,'Trust - Frontsheet'!$A$16:$AC$216,6,0))</f>
        <v>Edward Myers</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
      </c>
    </row>
    <row r="16" spans="1:12" ht="45" customHeight="1" x14ac:dyDescent="0.2">
      <c r="A16" t="str">
        <f ca="1">IF('Trust - Frontsheet'!A25="","",'Trust - Frontsheet'!A25)</f>
        <v>RLY86Darwin Centre</v>
      </c>
      <c r="B16" s="69" t="str">
        <f ca="1">IF('Trust - Frontsheet'!A25="","",'Trust - Frontsheet'!D25)</f>
        <v>RLY86</v>
      </c>
      <c r="C16" s="69" t="str">
        <f ca="1">IF(VLOOKUP(A16,'Trust - Frontsheet'!$A$16:$AC$215,5,0)="","",VLOOKUP(A16,'Trust - Frontsheet'!$A$16:$AC$216,5,0))</f>
        <v>DARWIN CENTRE</v>
      </c>
      <c r="D16" s="69" t="str">
        <f ca="1">IF(VLOOKUP(A16,'Trust - Frontsheet'!$A$16:$AC$215,6,0)="","",VLOOKUP(A16,'Trust - Frontsheet'!$A$16:$AC$216,6,0))</f>
        <v>Darwin Centre</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
      </c>
    </row>
    <row r="17" spans="1:12" ht="45" customHeight="1" x14ac:dyDescent="0.2">
      <c r="A17" t="str">
        <f ca="1">IF('Trust - Frontsheet'!A26="","",'Trust - Frontsheet'!A26)</f>
        <v>RLY87Summers View</v>
      </c>
      <c r="B17" s="69" t="str">
        <f ca="1">IF('Trust - Frontsheet'!A26="","",'Trust - Frontsheet'!D26)</f>
        <v>RLY87</v>
      </c>
      <c r="C17" s="69" t="str">
        <f ca="1">IF(VLOOKUP(A17,'Trust - Frontsheet'!$A$16:$AC$215,5,0)="","",VLOOKUP(A17,'Trust - Frontsheet'!$A$16:$AC$216,5,0))</f>
        <v>SUMMERS VIEW</v>
      </c>
      <c r="D17" s="69" t="str">
        <f ca="1">IF(VLOOKUP(A17,'Trust - Frontsheet'!$A$16:$AC$215,6,0)="","",VLOOKUP(A17,'Trust - Frontsheet'!$A$16:$AC$216,6,0))</f>
        <v>Summers View</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
      </c>
    </row>
    <row r="18" spans="1:12" ht="45" customHeight="1" x14ac:dyDescent="0.2">
      <c r="A18" t="str">
        <f ca="1">IF('Trust - Frontsheet'!A27="","",'Trust - Frontsheet'!A27)</f>
        <v>RLY39Florence House</v>
      </c>
      <c r="B18" s="69" t="str">
        <f ca="1">IF('Trust - Frontsheet'!A27="","",'Trust - Frontsheet'!D27)</f>
        <v>RLY39</v>
      </c>
      <c r="C18" s="69" t="str">
        <f ca="1">IF(VLOOKUP(A18,'Trust - Frontsheet'!$A$16:$AC$215,5,0)="","",VLOOKUP(A18,'Trust - Frontsheet'!$A$16:$AC$216,5,0))</f>
        <v>FLORENCE HOUSE</v>
      </c>
      <c r="D18" s="69" t="str">
        <f ca="1">IF(VLOOKUP(A18,'Trust - Frontsheet'!$A$16:$AC$215,6,0)="","",VLOOKUP(A18,'Trust - Frontsheet'!$A$16:$AC$216,6,0))</f>
        <v>Florence House</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
      </c>
    </row>
    <row r="19" spans="1:12" ht="45" customHeight="1" x14ac:dyDescent="0.2">
      <c r="A19" t="str">
        <f ca="1">IF('Trust - Frontsheet'!A28="","",'Trust - Frontsheet'!A28)</f>
        <v>RLY88PICU</v>
      </c>
      <c r="B19" s="69" t="str">
        <f ca="1">IF('Trust - Frontsheet'!A28="","",'Trust - Frontsheet'!D28)</f>
        <v>RLY88</v>
      </c>
      <c r="C19" s="69" t="str">
        <f ca="1">IF(VLOOKUP(A19,'Trust - Frontsheet'!$A$16:$AC$215,5,0)="","",VLOOKUP(A19,'Trust - Frontsheet'!$A$16:$AC$216,5,0))</f>
        <v>HARPLANDS HOSPITAL</v>
      </c>
      <c r="D19" s="69" t="str">
        <f ca="1">IF(VLOOKUP(A19,'Trust - Frontsheet'!$A$16:$AC$215,6,0)="","",VLOOKUP(A19,'Trust - Frontsheet'!$A$16:$AC$216,6,0))</f>
        <v>PICU</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
      </c>
    </row>
    <row r="20" spans="1:12" ht="45" customHeight="1" x14ac:dyDescent="0.2">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O6" sqref="O6"/>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1" t="s">
        <v>16344</v>
      </c>
      <c r="C5" s="121"/>
      <c r="D5" s="121"/>
      <c r="E5" s="121"/>
      <c r="F5" s="121"/>
      <c r="G5" s="121"/>
      <c r="H5" s="121"/>
      <c r="I5" s="121"/>
      <c r="J5" s="121"/>
      <c r="K5" s="121"/>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Registered Nurses/Midwives Avg Day Fill rate not between 80 and 150%</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Registered Nurses/Midwives Avg Night Fill rate not between 80 and 150%</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10" spans="1:19" ht="15.75" x14ac:dyDescent="0.25">
      <c r="B10" s="120" t="s">
        <v>16348</v>
      </c>
      <c r="C10" s="120"/>
      <c r="D10" s="120"/>
      <c r="E10" s="120"/>
      <c r="F10" s="120"/>
      <c r="G10" s="120"/>
      <c r="H10" s="120"/>
      <c r="I10" s="120"/>
      <c r="J10" s="120"/>
      <c r="K10" s="120"/>
      <c r="L10" s="120"/>
      <c r="M10" s="120"/>
      <c r="N10" s="120"/>
      <c r="O10" s="120"/>
      <c r="P10" s="120"/>
      <c r="Q10" s="120"/>
      <c r="R10" s="120"/>
      <c r="S10" s="120"/>
    </row>
    <row r="11" spans="1:19" ht="15.75" x14ac:dyDescent="0.25">
      <c r="E11" s="74" cm="1">
        <f t="array" aca="1" ref="E11" ca="1">SUM(--(LEN(E14:E213)&gt;0))</f>
        <v>0</v>
      </c>
      <c r="F11" s="74" cm="1">
        <f t="array" aca="1" ref="F11" ca="1">SUM(--(LEN(F14:F213)&gt;0))</f>
        <v>12</v>
      </c>
      <c r="G11" s="74" cm="1">
        <f t="array" aca="1" ref="G11" ca="1">SUM(--(LEN(G14:G213)&gt;0))</f>
        <v>0</v>
      </c>
      <c r="H11" s="74" cm="1">
        <f t="array" aca="1" ref="H11" ca="1">SUM(--(LEN(H14:H213)&gt;0))</f>
        <v>0</v>
      </c>
      <c r="I11" s="74" cm="1">
        <f t="array" aca="1" ref="I11" ca="1">SUM(--(LEN(I14:I213)&gt;0))</f>
        <v>6</v>
      </c>
      <c r="J11" s="74" cm="1">
        <f t="array" aca="1" ref="J11" ca="1">SUM(--(LEN(J14:J213)&gt;0))</f>
        <v>6</v>
      </c>
      <c r="K11" s="74" cm="1">
        <f t="array" aca="1" ref="K11" ca="1">SUM(--(LEN(K14:K213)&gt;0))</f>
        <v>0</v>
      </c>
      <c r="L11" s="74" cm="1">
        <f t="array" aca="1" ref="L11" ca="1">SUM(--(LEN(L14:L213)&gt;0))</f>
        <v>0</v>
      </c>
      <c r="M11" s="74" cm="1">
        <f t="array" aca="1" ref="M11" ca="1">SUM(--(LEN(M14:M213)&gt;0))</f>
        <v>5</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ht="15.75" x14ac:dyDescent="0.25">
      <c r="B12" s="122" t="s">
        <v>16347</v>
      </c>
      <c r="C12" s="122"/>
      <c r="D12" s="122"/>
      <c r="E12" s="122"/>
      <c r="F12" s="122"/>
      <c r="G12" s="122"/>
      <c r="H12" s="122"/>
      <c r="I12" s="122"/>
      <c r="J12" s="122"/>
      <c r="K12" s="122"/>
      <c r="L12" s="122"/>
      <c r="M12" s="122"/>
      <c r="N12" s="122"/>
      <c r="O12" s="122"/>
      <c r="P12" s="122"/>
      <c r="Q12" s="122"/>
      <c r="R12" s="122"/>
      <c r="S12" s="122"/>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RLY88Ward 1</v>
      </c>
      <c r="B14" s="70" t="str">
        <f ca="1">IF('Trust - Frontsheet'!A16="","",'Trust - Frontsheet'!D16)</f>
        <v>RLY88</v>
      </c>
      <c r="C14" s="70" t="str">
        <f ca="1">IF(VLOOKUP(A14,'Trust - Frontsheet'!$A$16:$AC$215,5,0)="","",VLOOKUP(A14,'Trust - Frontsheet'!$A$16:$AC$216,5,0))</f>
        <v>HARPLANDS HOSPITAL</v>
      </c>
      <c r="D14" s="70" t="str">
        <f ca="1">IF(VLOOKUP(A14,'Trust - Frontsheet'!$A$16:$AC$215,6,0)="","",VLOOKUP(A14,'Trust - Frontsheet'!$A$16:$AC$216,6,0))</f>
        <v>Ward 1</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Non-Registered Nurses/Midwives Avg Night Fill rate &gt;100%</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RLY88Ward 2</v>
      </c>
      <c r="B15" s="70" t="str">
        <f ca="1">IF('Trust - Frontsheet'!A17="","",'Trust - Frontsheet'!D17)</f>
        <v>RLY88</v>
      </c>
      <c r="C15" s="70" t="str">
        <f ca="1">IF(VLOOKUP(A15,'Trust - Frontsheet'!$A$16:$AC$215,5,0)="","",VLOOKUP(A15,'Trust - Frontsheet'!$A$16:$AC$216,5,0))</f>
        <v>HARPLANDS HOSPITAL</v>
      </c>
      <c r="D15" s="70" t="str">
        <f ca="1">IF(VLOOKUP(A15,'Trust - Frontsheet'!$A$16:$AC$215,6,0)="","",VLOOKUP(A15,'Trust - Frontsheet'!$A$16:$AC$216,6,0))</f>
        <v>Ward 2</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Registered Nurses/Midwives Avg Night Fill rate &gt; 100%</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Registered Allied Health Professionals Avg Fill rate &gt; 100%</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RLY88Ward 3</v>
      </c>
      <c r="B16" s="70" t="str">
        <f ca="1">IF('Trust - Frontsheet'!A18="","",'Trust - Frontsheet'!D18)</f>
        <v>RLY88</v>
      </c>
      <c r="C16" s="70" t="str">
        <f ca="1">IF(VLOOKUP(A16,'Trust - Frontsheet'!$A$16:$AC$215,5,0)="","",VLOOKUP(A16,'Trust - Frontsheet'!$A$16:$AC$216,5,0))</f>
        <v>HARPLANDS HOSPITAL</v>
      </c>
      <c r="D16" s="70" t="str">
        <f ca="1">IF(VLOOKUP(A16,'Trust - Frontsheet'!$A$16:$AC$215,6,0)="","",VLOOKUP(A16,'Trust - Frontsheet'!$A$16:$AC$216,6,0))</f>
        <v>Ward 3</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Non-Registered Nurses/Midwives Avg Day Fill rate &gt; 100%</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Registered Allied Health Professionals Avg Fill rate &gt; 100%</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RLY88Ward 4</v>
      </c>
      <c r="B17" s="70" t="str">
        <f ca="1">IF('Trust - Frontsheet'!A19="","",'Trust - Frontsheet'!D19)</f>
        <v>RLY88</v>
      </c>
      <c r="C17" s="70" t="str">
        <f ca="1">IF(VLOOKUP(A17,'Trust - Frontsheet'!$A$16:$AC$215,5,0)="","",VLOOKUP(A17,'Trust - Frontsheet'!$A$16:$AC$216,5,0))</f>
        <v>HARPLANDS HOSPITAL</v>
      </c>
      <c r="D17" s="70" t="str">
        <f ca="1">IF(VLOOKUP(A17,'Trust - Frontsheet'!$A$16:$AC$215,6,0)="","",VLOOKUP(A17,'Trust - Frontsheet'!$A$16:$AC$216,6,0))</f>
        <v>Ward 4</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Non-Registered Nurses/Midwives Avg Night Fill rate &gt;100%</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Registered Allied Health Professionals Avg Fill rate &gt; 100%</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RLY88Ward 5</v>
      </c>
      <c r="B18" s="70" t="str">
        <f ca="1">IF('Trust - Frontsheet'!A20="","",'Trust - Frontsheet'!D20)</f>
        <v>RLY88</v>
      </c>
      <c r="C18" s="70" t="str">
        <f ca="1">IF(VLOOKUP(A18,'Trust - Frontsheet'!$A$16:$AC$215,5,0)="","",VLOOKUP(A18,'Trust - Frontsheet'!$A$16:$AC$216,5,0))</f>
        <v>HARPLANDS HOSPITAL</v>
      </c>
      <c r="D18" s="70" t="str">
        <f ca="1">IF(VLOOKUP(A18,'Trust - Frontsheet'!$A$16:$AC$215,6,0)="","",VLOOKUP(A18,'Trust - Frontsheet'!$A$16:$AC$216,6,0))</f>
        <v>Ward 5</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Non-Registered Nurses/Midwives Avg Day Fill rate &gt; 100%</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Registered Allied Health Professionals Avg Fill rate &gt; 100%</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RLY88Ward 6</v>
      </c>
      <c r="B19" s="70" t="str">
        <f ca="1">IF('Trust - Frontsheet'!A21="","",'Trust - Frontsheet'!D21)</f>
        <v>RLY88</v>
      </c>
      <c r="C19" s="70" t="str">
        <f ca="1">IF(VLOOKUP(A19,'Trust - Frontsheet'!$A$16:$AC$215,5,0)="","",VLOOKUP(A19,'Trust - Frontsheet'!$A$16:$AC$216,5,0))</f>
        <v>HARPLANDS HOSPITAL</v>
      </c>
      <c r="D19" s="70" t="str">
        <f ca="1">IF(VLOOKUP(A19,'Trust - Frontsheet'!$A$16:$AC$215,6,0)="","",VLOOKUP(A19,'Trust - Frontsheet'!$A$16:$AC$216,6,0))</f>
        <v>Ward 6</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RLY88Ward 7</v>
      </c>
      <c r="B20" s="70" t="str">
        <f ca="1">IF('Trust - Frontsheet'!A22="","",'Trust - Frontsheet'!D22)</f>
        <v>RLY88</v>
      </c>
      <c r="C20" s="70" t="str">
        <f ca="1">IF(VLOOKUP(A20,'Trust - Frontsheet'!$A$16:$AC$215,5,0)="","",VLOOKUP(A20,'Trust - Frontsheet'!$A$16:$AC$216,5,0))</f>
        <v>HARPLANDS HOSPITAL</v>
      </c>
      <c r="D20" s="70" t="str">
        <f ca="1">IF(VLOOKUP(A20,'Trust - Frontsheet'!$A$16:$AC$215,6,0)="","",VLOOKUP(A20,'Trust - Frontsheet'!$A$16:$AC$216,6,0))</f>
        <v>Ward 7</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Registered Allied Health Professionals Avg Fill rate &gt; 100%</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RLY88A&amp;T</v>
      </c>
      <c r="B21" s="70" t="str">
        <f ca="1">IF('Trust - Frontsheet'!A23="","",'Trust - Frontsheet'!D23)</f>
        <v>RLY88</v>
      </c>
      <c r="C21" s="70" t="str">
        <f ca="1">IF(VLOOKUP(A21,'Trust - Frontsheet'!$A$16:$AC$215,5,0)="","",VLOOKUP(A21,'Trust - Frontsheet'!$A$16:$AC$216,5,0))</f>
        <v>HARPLANDS HOSPITAL</v>
      </c>
      <c r="D21" s="70" t="str">
        <f ca="1">IF(VLOOKUP(A21,'Trust - Frontsheet'!$A$16:$AC$215,6,0)="","",VLOOKUP(A21,'Trust - Frontsheet'!$A$16:$AC$216,6,0))</f>
        <v>A&amp;T</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Registered Nurses/Midwives Avg Night Fill rate &gt; 100%</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RLY88Edward Myers</v>
      </c>
      <c r="B22" s="70" t="str">
        <f ca="1">IF('Trust - Frontsheet'!A24="","",'Trust - Frontsheet'!D24)</f>
        <v>RLY88</v>
      </c>
      <c r="C22" s="70" t="str">
        <f ca="1">IF(VLOOKUP(A22,'Trust - Frontsheet'!$A$16:$AC$215,5,0)="","",VLOOKUP(A22,'Trust - Frontsheet'!$A$16:$AC$216,5,0))</f>
        <v>HARPLANDS HOSPITAL</v>
      </c>
      <c r="D22" s="70" t="str">
        <f ca="1">IF(VLOOKUP(A22,'Trust - Frontsheet'!$A$16:$AC$215,6,0)="","",VLOOKUP(A22,'Trust - Frontsheet'!$A$16:$AC$216,6,0))</f>
        <v>Edward Myers</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Non-Registered Nurses/Midwives Avg Night Fill rate &gt;100%</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RLY86Darwin Centre</v>
      </c>
      <c r="B23" s="70" t="str">
        <f ca="1">IF('Trust - Frontsheet'!A25="","",'Trust - Frontsheet'!D25)</f>
        <v>RLY86</v>
      </c>
      <c r="C23" s="70" t="str">
        <f ca="1">IF(VLOOKUP(A23,'Trust - Frontsheet'!$A$16:$AC$215,5,0)="","",VLOOKUP(A23,'Trust - Frontsheet'!$A$16:$AC$216,5,0))</f>
        <v>DARWIN CENTRE</v>
      </c>
      <c r="D23" s="70" t="str">
        <f ca="1">IF(VLOOKUP(A23,'Trust - Frontsheet'!$A$16:$AC$215,6,0)="","",VLOOKUP(A23,'Trust - Frontsheet'!$A$16:$AC$216,6,0))</f>
        <v>Darwin Centre</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Non-Registered Nurses/Midwives Avg Day Fill rate &gt; 100%</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Registered Nurses/Midwives Avg Night Fill rate &gt; 100%</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RLY87Summers View</v>
      </c>
      <c r="B24" s="70" t="str">
        <f ca="1">IF('Trust - Frontsheet'!A26="","",'Trust - Frontsheet'!D26)</f>
        <v>RLY87</v>
      </c>
      <c r="C24" s="70" t="str">
        <f ca="1">IF(VLOOKUP(A24,'Trust - Frontsheet'!$A$16:$AC$215,5,0)="","",VLOOKUP(A24,'Trust - Frontsheet'!$A$16:$AC$216,5,0))</f>
        <v>SUMMERS VIEW</v>
      </c>
      <c r="D24" s="70" t="str">
        <f ca="1">IF(VLOOKUP(A24,'Trust - Frontsheet'!$A$16:$AC$215,6,0)="","",VLOOKUP(A24,'Trust - Frontsheet'!$A$16:$AC$216,6,0))</f>
        <v>Summers View</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Non-Registered Nurses/Midwives Avg Day Fill rate &gt; 100%</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Non-Registered Nurses/Midwives Avg Night Fill rate &gt;100%</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RLY39Florence House</v>
      </c>
      <c r="B25" s="70" t="str">
        <f ca="1">IF('Trust - Frontsheet'!A27="","",'Trust - Frontsheet'!D27)</f>
        <v>RLY39</v>
      </c>
      <c r="C25" s="70" t="str">
        <f ca="1">IF(VLOOKUP(A25,'Trust - Frontsheet'!$A$16:$AC$215,5,0)="","",VLOOKUP(A25,'Trust - Frontsheet'!$A$16:$AC$216,5,0))</f>
        <v>FLORENCE HOUSE</v>
      </c>
      <c r="D25" s="70" t="str">
        <f ca="1">IF(VLOOKUP(A25,'Trust - Frontsheet'!$A$16:$AC$215,6,0)="","",VLOOKUP(A25,'Trust - Frontsheet'!$A$16:$AC$216,6,0))</f>
        <v>Florence House</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Non-Registered Nurses/Midwives Avg Day Fill rate &gt; 100%</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Registered Nurses/Midwives Avg Night Fill rate &gt; 100%</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RLY88PICU</v>
      </c>
      <c r="B26" s="70" t="str">
        <f ca="1">IF('Trust - Frontsheet'!A28="","",'Trust - Frontsheet'!D28)</f>
        <v>RLY88</v>
      </c>
      <c r="C26" s="70" t="str">
        <f ca="1">IF(VLOOKUP(A26,'Trust - Frontsheet'!$A$16:$AC$215,5,0)="","",VLOOKUP(A26,'Trust - Frontsheet'!$A$16:$AC$216,5,0))</f>
        <v>HARPLANDS HOSPITAL</v>
      </c>
      <c r="D26" s="70" t="str">
        <f ca="1">IF(VLOOKUP(A26,'Trust - Frontsheet'!$A$16:$AC$215,6,0)="","",VLOOKUP(A26,'Trust - Frontsheet'!$A$16:$AC$216,6,0))</f>
        <v>PICU</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Non-Registered Nurses/Midwives Avg Day Fill rate &gt; 100%</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Registered Nurses/Midwives Avg Night Fill rate &gt; 100%</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1317</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1339</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$I1317:$I1339</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3004</v>
      </c>
      <c r="B2" t="s">
        <v>3005</v>
      </c>
      <c r="C2" t="s">
        <v>10456</v>
      </c>
      <c r="D2" t="s">
        <v>16223</v>
      </c>
      <c r="F2">
        <v>1320</v>
      </c>
      <c r="G2">
        <v>738.25</v>
      </c>
      <c r="H2">
        <v>1327.5</v>
      </c>
      <c r="I2">
        <v>1583.5</v>
      </c>
      <c r="J2">
        <v>0</v>
      </c>
      <c r="K2">
        <v>0</v>
      </c>
      <c r="L2">
        <v>0</v>
      </c>
      <c r="M2">
        <v>0</v>
      </c>
      <c r="N2">
        <v>344.1</v>
      </c>
      <c r="O2">
        <v>372.6</v>
      </c>
      <c r="P2">
        <v>976.8</v>
      </c>
      <c r="Q2">
        <v>964.9</v>
      </c>
      <c r="R2">
        <v>0</v>
      </c>
      <c r="S2">
        <v>0</v>
      </c>
      <c r="T2">
        <v>0</v>
      </c>
      <c r="U2">
        <v>0</v>
      </c>
      <c r="V2">
        <v>157.5</v>
      </c>
      <c r="W2">
        <v>247.5</v>
      </c>
      <c r="X2">
        <v>315</v>
      </c>
      <c r="Y2">
        <v>225</v>
      </c>
      <c r="Z2">
        <v>0.55928030303030307</v>
      </c>
      <c r="AA2">
        <v>1.1928436911487759</v>
      </c>
      <c r="AB2">
        <v>-99</v>
      </c>
      <c r="AC2">
        <v>-99</v>
      </c>
      <c r="AD2">
        <v>1.082824760244115</v>
      </c>
      <c r="AE2">
        <v>0.98781736281736288</v>
      </c>
      <c r="AF2">
        <v>-99</v>
      </c>
      <c r="AG2">
        <v>-99</v>
      </c>
      <c r="AH2">
        <v>1.5714285714285714</v>
      </c>
      <c r="AI2">
        <v>0.7142857142857143</v>
      </c>
      <c r="AJ2">
        <v>403</v>
      </c>
      <c r="AK2">
        <v>2.7564516129032257</v>
      </c>
      <c r="AL2">
        <v>6.3235732009925565</v>
      </c>
      <c r="AM2">
        <v>0</v>
      </c>
      <c r="AN2">
        <v>0</v>
      </c>
      <c r="AO2">
        <v>0.61414392059553347</v>
      </c>
      <c r="AP2">
        <v>0.55831265508684869</v>
      </c>
      <c r="AQ2">
        <v>10.252481389578163</v>
      </c>
      <c r="AR2" t="str">
        <f>IF(A2="","",(IF(ISBLANK('Trust - Frontsheet'!$F$9),"",'Trust - Frontsheet'!$F$9)))</f>
        <v>www.combined.nhs.uk</v>
      </c>
    </row>
    <row r="3" spans="1:44" x14ac:dyDescent="0.2">
      <c r="A3" t="s">
        <v>3004</v>
      </c>
      <c r="B3" t="s">
        <v>3005</v>
      </c>
      <c r="C3" t="s">
        <v>10459</v>
      </c>
      <c r="D3" t="s">
        <v>16223</v>
      </c>
      <c r="F3">
        <v>1320</v>
      </c>
      <c r="G3">
        <v>1000.25</v>
      </c>
      <c r="H3">
        <v>1260</v>
      </c>
      <c r="I3">
        <v>1603.75</v>
      </c>
      <c r="J3">
        <v>0</v>
      </c>
      <c r="K3">
        <v>0</v>
      </c>
      <c r="L3">
        <v>0</v>
      </c>
      <c r="M3">
        <v>0</v>
      </c>
      <c r="N3">
        <v>688.2</v>
      </c>
      <c r="O3">
        <v>377.4</v>
      </c>
      <c r="P3">
        <v>765.9</v>
      </c>
      <c r="Q3">
        <v>1016.7</v>
      </c>
      <c r="R3">
        <v>0</v>
      </c>
      <c r="S3">
        <v>0</v>
      </c>
      <c r="T3">
        <v>0</v>
      </c>
      <c r="U3">
        <v>0</v>
      </c>
      <c r="V3">
        <v>157.5</v>
      </c>
      <c r="W3">
        <v>365.72</v>
      </c>
      <c r="X3">
        <v>315</v>
      </c>
      <c r="Y3">
        <v>164.25</v>
      </c>
      <c r="Z3">
        <v>0.75776515151515156</v>
      </c>
      <c r="AA3">
        <v>1.2728174603174602</v>
      </c>
      <c r="AB3">
        <v>-99</v>
      </c>
      <c r="AC3">
        <v>-99</v>
      </c>
      <c r="AD3">
        <v>0.54838709677419351</v>
      </c>
      <c r="AE3">
        <v>1.327457892675284</v>
      </c>
      <c r="AF3">
        <v>-99</v>
      </c>
      <c r="AG3">
        <v>-99</v>
      </c>
      <c r="AH3">
        <v>2.3220317460317461</v>
      </c>
      <c r="AI3">
        <v>0.52142857142857146</v>
      </c>
      <c r="AJ3">
        <v>602</v>
      </c>
      <c r="AK3">
        <v>2.2884551495016612</v>
      </c>
      <c r="AL3">
        <v>4.3529069767441859</v>
      </c>
      <c r="AM3">
        <v>0</v>
      </c>
      <c r="AN3">
        <v>0</v>
      </c>
      <c r="AO3">
        <v>0.60750830564784053</v>
      </c>
      <c r="AP3">
        <v>0.27284053156146182</v>
      </c>
      <c r="AQ3">
        <v>7.5217109634551509</v>
      </c>
      <c r="AR3" t="str">
        <f>IF(A3="","",(IF(ISBLANK('Trust - Frontsheet'!$F$9),"",'Trust - Frontsheet'!$F$9)))</f>
        <v>www.combined.nhs.uk</v>
      </c>
    </row>
    <row r="4" spans="1:44" x14ac:dyDescent="0.2">
      <c r="A4" t="s">
        <v>3004</v>
      </c>
      <c r="B4" t="s">
        <v>3005</v>
      </c>
      <c r="C4" t="s">
        <v>10466</v>
      </c>
      <c r="D4" t="s">
        <v>16223</v>
      </c>
      <c r="F4">
        <v>1320</v>
      </c>
      <c r="G4">
        <v>902.97</v>
      </c>
      <c r="H4">
        <v>1162.5</v>
      </c>
      <c r="I4">
        <v>1367.98</v>
      </c>
      <c r="J4">
        <v>0</v>
      </c>
      <c r="K4">
        <v>0</v>
      </c>
      <c r="L4">
        <v>0</v>
      </c>
      <c r="M4">
        <v>0</v>
      </c>
      <c r="N4">
        <v>688.2</v>
      </c>
      <c r="O4">
        <v>353.5</v>
      </c>
      <c r="P4">
        <v>688.2</v>
      </c>
      <c r="Q4">
        <v>852.6</v>
      </c>
      <c r="R4">
        <v>0</v>
      </c>
      <c r="S4">
        <v>0</v>
      </c>
      <c r="T4">
        <v>0</v>
      </c>
      <c r="U4">
        <v>0</v>
      </c>
      <c r="V4">
        <v>157.5</v>
      </c>
      <c r="W4">
        <v>315.92</v>
      </c>
      <c r="X4">
        <v>472.5</v>
      </c>
      <c r="Y4">
        <v>333</v>
      </c>
      <c r="Z4">
        <v>0.68406818181818185</v>
      </c>
      <c r="AA4">
        <v>1.1767569892473118</v>
      </c>
      <c r="AB4">
        <v>-99</v>
      </c>
      <c r="AC4">
        <v>-99</v>
      </c>
      <c r="AD4">
        <v>0.51365882011043296</v>
      </c>
      <c r="AE4">
        <v>1.2388840453356582</v>
      </c>
      <c r="AF4">
        <v>-99</v>
      </c>
      <c r="AG4">
        <v>-99</v>
      </c>
      <c r="AH4">
        <v>2.00584126984127</v>
      </c>
      <c r="AI4">
        <v>0.70476190476190481</v>
      </c>
      <c r="AJ4">
        <v>351</v>
      </c>
      <c r="AK4">
        <v>3.5796866096866098</v>
      </c>
      <c r="AL4">
        <v>6.3264387464387459</v>
      </c>
      <c r="AM4">
        <v>0</v>
      </c>
      <c r="AN4">
        <v>0</v>
      </c>
      <c r="AO4">
        <v>0.90005698005698009</v>
      </c>
      <c r="AP4">
        <v>0.94871794871794868</v>
      </c>
      <c r="AQ4">
        <v>11.754900284900282</v>
      </c>
      <c r="AR4" t="str">
        <f>IF(A4="","",(IF(ISBLANK('Trust - Frontsheet'!$F$9),"",'Trust - Frontsheet'!$F$9)))</f>
        <v>www.combined.nhs.uk</v>
      </c>
    </row>
    <row r="5" spans="1:44" x14ac:dyDescent="0.2">
      <c r="A5" t="s">
        <v>3004</v>
      </c>
      <c r="B5" t="s">
        <v>3005</v>
      </c>
      <c r="C5" t="s">
        <v>10467</v>
      </c>
      <c r="D5" t="s">
        <v>16235</v>
      </c>
      <c r="F5">
        <v>1477.5</v>
      </c>
      <c r="G5">
        <v>1065.73</v>
      </c>
      <c r="H5">
        <v>1402.5</v>
      </c>
      <c r="I5">
        <v>2182.67</v>
      </c>
      <c r="J5">
        <v>0</v>
      </c>
      <c r="K5">
        <v>0</v>
      </c>
      <c r="L5">
        <v>0</v>
      </c>
      <c r="M5">
        <v>0</v>
      </c>
      <c r="N5">
        <v>344.1</v>
      </c>
      <c r="O5">
        <v>349.96</v>
      </c>
      <c r="P5">
        <v>1209.9000000000001</v>
      </c>
      <c r="Q5">
        <v>1164.3</v>
      </c>
      <c r="R5">
        <v>0</v>
      </c>
      <c r="S5">
        <v>0</v>
      </c>
      <c r="T5">
        <v>0</v>
      </c>
      <c r="U5">
        <v>0</v>
      </c>
      <c r="V5">
        <v>180</v>
      </c>
      <c r="W5">
        <v>384.5</v>
      </c>
      <c r="X5">
        <v>510</v>
      </c>
      <c r="Y5">
        <v>124.5</v>
      </c>
      <c r="Z5">
        <v>0.72130626057529612</v>
      </c>
      <c r="AA5">
        <v>1.556270944741533</v>
      </c>
      <c r="AB5">
        <v>-99</v>
      </c>
      <c r="AC5">
        <v>-99</v>
      </c>
      <c r="AD5">
        <v>1.0170299331589654</v>
      </c>
      <c r="AE5">
        <v>0.9623109347879989</v>
      </c>
      <c r="AF5">
        <v>-99</v>
      </c>
      <c r="AG5">
        <v>-99</v>
      </c>
      <c r="AH5">
        <v>2.1361111111111111</v>
      </c>
      <c r="AI5">
        <v>0.24411764705882352</v>
      </c>
      <c r="AJ5">
        <v>403</v>
      </c>
      <c r="AK5">
        <v>3.5128784119106702</v>
      </c>
      <c r="AL5">
        <v>8.3051364764267994</v>
      </c>
      <c r="AM5">
        <v>0</v>
      </c>
      <c r="AN5">
        <v>0</v>
      </c>
      <c r="AO5">
        <v>0.95409429280397018</v>
      </c>
      <c r="AP5">
        <v>0.30893300248138955</v>
      </c>
      <c r="AQ5">
        <v>13.081042183622829</v>
      </c>
      <c r="AR5" t="str">
        <f>IF(A5="","",(IF(ISBLANK('Trust - Frontsheet'!$F$9),"",'Trust - Frontsheet'!$F$9)))</f>
        <v>www.combined.nhs.uk</v>
      </c>
    </row>
    <row r="6" spans="1:44" x14ac:dyDescent="0.2">
      <c r="A6" t="s">
        <v>3004</v>
      </c>
      <c r="B6" t="s">
        <v>3005</v>
      </c>
      <c r="C6" t="s">
        <v>10460</v>
      </c>
      <c r="D6" t="s">
        <v>16235</v>
      </c>
      <c r="F6">
        <v>1320</v>
      </c>
      <c r="G6">
        <v>923.5</v>
      </c>
      <c r="H6">
        <v>1162.5</v>
      </c>
      <c r="I6">
        <v>1756.75</v>
      </c>
      <c r="J6">
        <v>0</v>
      </c>
      <c r="K6">
        <v>0</v>
      </c>
      <c r="L6">
        <v>0</v>
      </c>
      <c r="M6">
        <v>0</v>
      </c>
      <c r="N6">
        <v>688.2</v>
      </c>
      <c r="O6">
        <v>366.3</v>
      </c>
      <c r="P6">
        <v>899.1</v>
      </c>
      <c r="Q6">
        <v>1264.9000000000001</v>
      </c>
      <c r="R6">
        <v>0</v>
      </c>
      <c r="S6">
        <v>0</v>
      </c>
      <c r="T6">
        <v>0</v>
      </c>
      <c r="U6">
        <v>0</v>
      </c>
      <c r="V6">
        <v>252</v>
      </c>
      <c r="W6">
        <v>51.5</v>
      </c>
      <c r="X6">
        <v>315</v>
      </c>
      <c r="Y6">
        <v>142.5</v>
      </c>
      <c r="Z6">
        <v>0.69962121212121209</v>
      </c>
      <c r="AA6">
        <v>1.5111827956989248</v>
      </c>
      <c r="AB6">
        <v>-99</v>
      </c>
      <c r="AC6">
        <v>-99</v>
      </c>
      <c r="AD6">
        <v>0.532258064516129</v>
      </c>
      <c r="AE6">
        <v>1.4068512957401846</v>
      </c>
      <c r="AF6">
        <v>-99</v>
      </c>
      <c r="AG6">
        <v>-99</v>
      </c>
      <c r="AH6">
        <v>0.20436507936507936</v>
      </c>
      <c r="AI6">
        <v>0.45238095238095238</v>
      </c>
      <c r="AJ6">
        <v>219</v>
      </c>
      <c r="AK6">
        <v>5.8894977168949767</v>
      </c>
      <c r="AL6">
        <v>13.797488584474886</v>
      </c>
      <c r="AM6">
        <v>0</v>
      </c>
      <c r="AN6">
        <v>0</v>
      </c>
      <c r="AO6">
        <v>0.23515981735159816</v>
      </c>
      <c r="AP6">
        <v>0.65068493150684936</v>
      </c>
      <c r="AQ6">
        <v>20.572831050228313</v>
      </c>
      <c r="AR6" t="str">
        <f>IF(A6="","",(IF(ISBLANK('Trust - Frontsheet'!$F$9),"",'Trust - Frontsheet'!$F$9)))</f>
        <v>www.combined.nhs.uk</v>
      </c>
    </row>
    <row r="7" spans="1:44" x14ac:dyDescent="0.2">
      <c r="A7" t="s">
        <v>3004</v>
      </c>
      <c r="B7" t="s">
        <v>3005</v>
      </c>
      <c r="C7" t="s">
        <v>10498</v>
      </c>
      <c r="D7" t="s">
        <v>16235</v>
      </c>
      <c r="F7">
        <v>1327.5</v>
      </c>
      <c r="G7">
        <v>737.08</v>
      </c>
      <c r="H7">
        <v>1905</v>
      </c>
      <c r="I7">
        <v>2358.56</v>
      </c>
      <c r="J7">
        <v>0</v>
      </c>
      <c r="K7">
        <v>0</v>
      </c>
      <c r="L7">
        <v>0</v>
      </c>
      <c r="M7">
        <v>0</v>
      </c>
      <c r="N7">
        <v>688.2</v>
      </c>
      <c r="O7">
        <v>356.1</v>
      </c>
      <c r="P7">
        <v>1609.5</v>
      </c>
      <c r="Q7">
        <v>1529.5</v>
      </c>
      <c r="R7">
        <v>0</v>
      </c>
      <c r="S7">
        <v>0</v>
      </c>
      <c r="T7">
        <v>0</v>
      </c>
      <c r="U7">
        <v>0</v>
      </c>
      <c r="V7">
        <v>157.5</v>
      </c>
      <c r="W7">
        <v>238</v>
      </c>
      <c r="X7">
        <v>472.5</v>
      </c>
      <c r="Y7">
        <v>162.75</v>
      </c>
      <c r="Z7">
        <v>0.55523917137476464</v>
      </c>
      <c r="AA7">
        <v>1.2380892388451443</v>
      </c>
      <c r="AB7">
        <v>-99</v>
      </c>
      <c r="AC7">
        <v>-99</v>
      </c>
      <c r="AD7">
        <v>0.51743679163034006</v>
      </c>
      <c r="AE7">
        <v>0.95029512270891581</v>
      </c>
      <c r="AF7">
        <v>-99</v>
      </c>
      <c r="AG7">
        <v>-99</v>
      </c>
      <c r="AH7">
        <v>1.5111111111111111</v>
      </c>
      <c r="AI7">
        <v>0.34444444444444444</v>
      </c>
      <c r="AJ7">
        <v>418</v>
      </c>
      <c r="AK7">
        <v>2.615263157894737</v>
      </c>
      <c r="AL7">
        <v>9.3015789473684212</v>
      </c>
      <c r="AM7">
        <v>0</v>
      </c>
      <c r="AN7">
        <v>0</v>
      </c>
      <c r="AO7">
        <v>0.56937799043062198</v>
      </c>
      <c r="AP7">
        <v>0.38935406698564595</v>
      </c>
      <c r="AQ7">
        <v>12.875574162679426</v>
      </c>
      <c r="AR7" t="str">
        <f>IF(A7="","",(IF(ISBLANK('Trust - Frontsheet'!$F$9),"",'Trust - Frontsheet'!$F$9)))</f>
        <v>www.combined.nhs.uk</v>
      </c>
    </row>
    <row r="8" spans="1:44" x14ac:dyDescent="0.2">
      <c r="A8" t="s">
        <v>3004</v>
      </c>
      <c r="B8" t="s">
        <v>3005</v>
      </c>
      <c r="C8" t="s">
        <v>10499</v>
      </c>
      <c r="D8" t="s">
        <v>16235</v>
      </c>
      <c r="F8">
        <v>1320</v>
      </c>
      <c r="G8">
        <v>941.5</v>
      </c>
      <c r="H8">
        <v>1162.5</v>
      </c>
      <c r="I8">
        <v>1758.71</v>
      </c>
      <c r="J8">
        <v>0</v>
      </c>
      <c r="K8">
        <v>0</v>
      </c>
      <c r="L8">
        <v>0</v>
      </c>
      <c r="M8">
        <v>0</v>
      </c>
      <c r="N8">
        <v>344.1</v>
      </c>
      <c r="O8">
        <v>345.1</v>
      </c>
      <c r="P8">
        <v>1032.3</v>
      </c>
      <c r="Q8">
        <v>983.9</v>
      </c>
      <c r="R8">
        <v>0</v>
      </c>
      <c r="S8">
        <v>0</v>
      </c>
      <c r="T8">
        <v>0</v>
      </c>
      <c r="U8">
        <v>0</v>
      </c>
      <c r="V8">
        <v>315</v>
      </c>
      <c r="W8">
        <v>234.5</v>
      </c>
      <c r="X8">
        <v>472.5</v>
      </c>
      <c r="Y8">
        <v>417</v>
      </c>
      <c r="Z8">
        <v>0.71325757575757576</v>
      </c>
      <c r="AA8">
        <v>1.512868817204301</v>
      </c>
      <c r="AB8">
        <v>-99</v>
      </c>
      <c r="AC8">
        <v>-99</v>
      </c>
      <c r="AD8">
        <v>1.0029061319383901</v>
      </c>
      <c r="AE8">
        <v>0.95311440472730802</v>
      </c>
      <c r="AF8">
        <v>-99</v>
      </c>
      <c r="AG8">
        <v>-99</v>
      </c>
      <c r="AH8">
        <v>0.74444444444444446</v>
      </c>
      <c r="AI8">
        <v>0.88253968253968251</v>
      </c>
      <c r="AJ8">
        <v>456</v>
      </c>
      <c r="AK8">
        <v>2.8214912280701752</v>
      </c>
      <c r="AL8">
        <v>6.0144956140350878</v>
      </c>
      <c r="AM8">
        <v>0</v>
      </c>
      <c r="AN8">
        <v>0</v>
      </c>
      <c r="AO8">
        <v>0.51425438596491224</v>
      </c>
      <c r="AP8">
        <v>0.91447368421052633</v>
      </c>
      <c r="AQ8">
        <v>10.264714912280702</v>
      </c>
      <c r="AR8" t="str">
        <f>IF(A8="","",(IF(ISBLANK('Trust - Frontsheet'!$F$9),"",'Trust - Frontsheet'!$F$9)))</f>
        <v>www.combined.nhs.uk</v>
      </c>
    </row>
    <row r="9" spans="1:44" x14ac:dyDescent="0.2">
      <c r="A9" t="s">
        <v>3004</v>
      </c>
      <c r="B9" t="s">
        <v>3005</v>
      </c>
      <c r="C9" t="s">
        <v>13225</v>
      </c>
      <c r="D9" t="s">
        <v>16220</v>
      </c>
      <c r="F9">
        <v>918</v>
      </c>
      <c r="G9">
        <v>654.91999999999996</v>
      </c>
      <c r="H9">
        <v>1542</v>
      </c>
      <c r="I9">
        <v>1318.75</v>
      </c>
      <c r="J9">
        <v>0</v>
      </c>
      <c r="K9">
        <v>0</v>
      </c>
      <c r="L9">
        <v>0</v>
      </c>
      <c r="M9">
        <v>0</v>
      </c>
      <c r="N9">
        <v>688.2</v>
      </c>
      <c r="O9">
        <v>353.6</v>
      </c>
      <c r="P9">
        <v>743.7</v>
      </c>
      <c r="Q9">
        <v>854.7</v>
      </c>
      <c r="R9">
        <v>0</v>
      </c>
      <c r="S9">
        <v>0</v>
      </c>
      <c r="T9">
        <v>0</v>
      </c>
      <c r="U9">
        <v>0</v>
      </c>
      <c r="V9">
        <v>97.5</v>
      </c>
      <c r="W9">
        <v>0</v>
      </c>
      <c r="X9">
        <v>157.5</v>
      </c>
      <c r="Y9">
        <v>112.5</v>
      </c>
      <c r="Z9">
        <v>0.71342047930283214</v>
      </c>
      <c r="AA9">
        <v>0.85522049286640722</v>
      </c>
      <c r="AB9">
        <v>-99</v>
      </c>
      <c r="AC9">
        <v>-99</v>
      </c>
      <c r="AD9">
        <v>0.51380412670735254</v>
      </c>
      <c r="AE9">
        <v>1.1492537313432836</v>
      </c>
      <c r="AF9">
        <v>-99</v>
      </c>
      <c r="AG9">
        <v>-99</v>
      </c>
      <c r="AH9">
        <v>0</v>
      </c>
      <c r="AI9">
        <v>0.7142857142857143</v>
      </c>
      <c r="AJ9">
        <v>107</v>
      </c>
      <c r="AK9">
        <v>9.4254205607476642</v>
      </c>
      <c r="AL9">
        <v>20.312616822429906</v>
      </c>
      <c r="AM9">
        <v>0</v>
      </c>
      <c r="AN9">
        <v>0</v>
      </c>
      <c r="AO9">
        <v>0</v>
      </c>
      <c r="AP9">
        <v>1.0514018691588785</v>
      </c>
      <c r="AQ9">
        <v>30.78943925233645</v>
      </c>
      <c r="AR9" t="str">
        <f>IF(A9="","",(IF(ISBLANK('Trust - Frontsheet'!$F$9),"",'Trust - Frontsheet'!$F$9)))</f>
        <v>www.combined.nhs.uk</v>
      </c>
    </row>
    <row r="10" spans="1:44" x14ac:dyDescent="0.2">
      <c r="A10" t="s">
        <v>3004</v>
      </c>
      <c r="B10" t="s">
        <v>3005</v>
      </c>
      <c r="C10" t="s">
        <v>13226</v>
      </c>
      <c r="D10" t="s">
        <v>16223</v>
      </c>
      <c r="F10">
        <v>948</v>
      </c>
      <c r="G10">
        <v>801.75</v>
      </c>
      <c r="H10">
        <v>790.5</v>
      </c>
      <c r="I10">
        <v>954.25</v>
      </c>
      <c r="J10">
        <v>0</v>
      </c>
      <c r="K10">
        <v>0</v>
      </c>
      <c r="L10">
        <v>0</v>
      </c>
      <c r="M10">
        <v>0</v>
      </c>
      <c r="N10">
        <v>344.1</v>
      </c>
      <c r="O10">
        <v>345</v>
      </c>
      <c r="P10">
        <v>688.2</v>
      </c>
      <c r="Q10">
        <v>655.9</v>
      </c>
      <c r="R10">
        <v>0</v>
      </c>
      <c r="S10">
        <v>0</v>
      </c>
      <c r="T10">
        <v>0</v>
      </c>
      <c r="U10">
        <v>0</v>
      </c>
      <c r="V10">
        <v>0</v>
      </c>
      <c r="W10">
        <v>0</v>
      </c>
      <c r="X10">
        <v>0</v>
      </c>
      <c r="Y10">
        <v>0</v>
      </c>
      <c r="Z10">
        <v>0.84572784810126578</v>
      </c>
      <c r="AA10">
        <v>1.2071473750790638</v>
      </c>
      <c r="AB10">
        <v>-99</v>
      </c>
      <c r="AC10">
        <v>-99</v>
      </c>
      <c r="AD10">
        <v>1.0026155187445509</v>
      </c>
      <c r="AE10">
        <v>0.95306596919500131</v>
      </c>
      <c r="AF10">
        <v>-99</v>
      </c>
      <c r="AG10">
        <v>-99</v>
      </c>
      <c r="AH10">
        <v>-99</v>
      </c>
      <c r="AI10">
        <v>-99</v>
      </c>
      <c r="AJ10">
        <v>261</v>
      </c>
      <c r="AK10">
        <v>4.3936781609195403</v>
      </c>
      <c r="AL10">
        <v>6.1691570881226054</v>
      </c>
      <c r="AM10">
        <v>0</v>
      </c>
      <c r="AN10">
        <v>0</v>
      </c>
      <c r="AO10">
        <v>0</v>
      </c>
      <c r="AP10">
        <v>0</v>
      </c>
      <c r="AQ10">
        <v>10.562835249042147</v>
      </c>
      <c r="AR10" t="str">
        <f>IF(A10="","",(IF(ISBLANK('Trust - Frontsheet'!$F$9),"",'Trust - Frontsheet'!$F$9)))</f>
        <v>www.combined.nhs.uk</v>
      </c>
    </row>
    <row r="11" spans="1:44" x14ac:dyDescent="0.2">
      <c r="A11" t="s">
        <v>2992</v>
      </c>
      <c r="B11" t="s">
        <v>2993</v>
      </c>
      <c r="C11" t="s">
        <v>13224</v>
      </c>
      <c r="D11" t="s">
        <v>16226</v>
      </c>
      <c r="F11">
        <v>1320</v>
      </c>
      <c r="G11">
        <v>1141.25</v>
      </c>
      <c r="H11">
        <v>1245</v>
      </c>
      <c r="I11">
        <v>1471</v>
      </c>
      <c r="J11">
        <v>0</v>
      </c>
      <c r="K11">
        <v>0</v>
      </c>
      <c r="L11">
        <v>0</v>
      </c>
      <c r="M11">
        <v>0</v>
      </c>
      <c r="N11">
        <v>688.2</v>
      </c>
      <c r="O11">
        <v>366.3</v>
      </c>
      <c r="P11">
        <v>954.6</v>
      </c>
      <c r="Q11">
        <v>1244.95</v>
      </c>
      <c r="R11">
        <v>0</v>
      </c>
      <c r="S11">
        <v>0</v>
      </c>
      <c r="T11">
        <v>0</v>
      </c>
      <c r="U11">
        <v>0</v>
      </c>
      <c r="V11">
        <v>572.64</v>
      </c>
      <c r="W11">
        <v>109</v>
      </c>
      <c r="X11">
        <v>157.5</v>
      </c>
      <c r="Y11">
        <v>109</v>
      </c>
      <c r="Z11">
        <v>0.86458333333333337</v>
      </c>
      <c r="AA11">
        <v>1.1815261044176706</v>
      </c>
      <c r="AB11">
        <v>-99</v>
      </c>
      <c r="AC11">
        <v>-99</v>
      </c>
      <c r="AD11">
        <v>0.532258064516129</v>
      </c>
      <c r="AE11">
        <v>1.3041588099727635</v>
      </c>
      <c r="AF11">
        <v>-99</v>
      </c>
      <c r="AG11">
        <v>-99</v>
      </c>
      <c r="AH11">
        <v>0.19034646549315451</v>
      </c>
      <c r="AI11">
        <v>0.69206349206349205</v>
      </c>
      <c r="AJ11">
        <v>334</v>
      </c>
      <c r="AK11">
        <v>4.5136227544910179</v>
      </c>
      <c r="AL11">
        <v>8.1315868263473057</v>
      </c>
      <c r="AM11">
        <v>0</v>
      </c>
      <c r="AN11">
        <v>0</v>
      </c>
      <c r="AO11">
        <v>0.32634730538922158</v>
      </c>
      <c r="AP11">
        <v>0.32634730538922158</v>
      </c>
      <c r="AQ11">
        <v>13.297904191616766</v>
      </c>
      <c r="AR11" t="str">
        <f>IF(A11="","",(IF(ISBLANK('Trust - Frontsheet'!$F$9),"",'Trust - Frontsheet'!$F$9)))</f>
        <v>www.combined.nhs.uk</v>
      </c>
    </row>
    <row r="12" spans="1:44" x14ac:dyDescent="0.2">
      <c r="A12" t="s">
        <v>3020</v>
      </c>
      <c r="B12" t="s">
        <v>3021</v>
      </c>
      <c r="C12" t="s">
        <v>13227</v>
      </c>
      <c r="D12" t="s">
        <v>16223</v>
      </c>
      <c r="F12">
        <v>930</v>
      </c>
      <c r="G12">
        <v>486.48</v>
      </c>
      <c r="H12">
        <v>930</v>
      </c>
      <c r="I12">
        <v>989.1</v>
      </c>
      <c r="J12">
        <v>0</v>
      </c>
      <c r="K12">
        <v>0</v>
      </c>
      <c r="L12">
        <v>0</v>
      </c>
      <c r="M12">
        <v>0</v>
      </c>
      <c r="N12">
        <v>332.32</v>
      </c>
      <c r="O12">
        <v>334.57</v>
      </c>
      <c r="P12">
        <v>696.8</v>
      </c>
      <c r="Q12">
        <v>683.77</v>
      </c>
      <c r="R12">
        <v>0</v>
      </c>
      <c r="S12">
        <v>0</v>
      </c>
      <c r="T12">
        <v>0</v>
      </c>
      <c r="U12">
        <v>0</v>
      </c>
      <c r="V12">
        <v>157.5</v>
      </c>
      <c r="W12">
        <v>135</v>
      </c>
      <c r="X12">
        <v>157.5</v>
      </c>
      <c r="Y12">
        <v>0</v>
      </c>
      <c r="Z12">
        <v>0.52309677419354839</v>
      </c>
      <c r="AA12">
        <v>1.0635483870967741</v>
      </c>
      <c r="AB12">
        <v>-99</v>
      </c>
      <c r="AC12">
        <v>-99</v>
      </c>
      <c r="AD12">
        <v>1.0067705825710158</v>
      </c>
      <c r="AE12">
        <v>0.98130022962112518</v>
      </c>
      <c r="AF12">
        <v>-99</v>
      </c>
      <c r="AG12">
        <v>-99</v>
      </c>
      <c r="AH12">
        <v>0.8571428571428571</v>
      </c>
      <c r="AI12">
        <v>0</v>
      </c>
      <c r="AJ12">
        <v>310</v>
      </c>
      <c r="AK12">
        <v>2.6485483870967741</v>
      </c>
      <c r="AL12">
        <v>5.3963548387096774</v>
      </c>
      <c r="AM12">
        <v>0</v>
      </c>
      <c r="AN12">
        <v>0</v>
      </c>
      <c r="AO12">
        <v>0.43548387096774194</v>
      </c>
      <c r="AP12">
        <v>0</v>
      </c>
      <c r="AQ12">
        <v>8.4803870967741943</v>
      </c>
      <c r="AR12" t="str">
        <f>IF(A12="","",(IF(ISBLANK('Trust - Frontsheet'!$F$9),"",'Trust - Frontsheet'!$F$9)))</f>
        <v>www.combined.nhs.uk</v>
      </c>
    </row>
    <row r="13" spans="1:44" x14ac:dyDescent="0.2">
      <c r="A13" t="s">
        <v>3000</v>
      </c>
      <c r="B13" t="s">
        <v>3001</v>
      </c>
      <c r="C13" t="s">
        <v>11191</v>
      </c>
      <c r="D13" t="s">
        <v>16223</v>
      </c>
      <c r="F13">
        <v>652.5</v>
      </c>
      <c r="G13">
        <v>594.5</v>
      </c>
      <c r="H13">
        <v>930</v>
      </c>
      <c r="I13">
        <v>957.71</v>
      </c>
      <c r="J13">
        <v>0</v>
      </c>
      <c r="K13">
        <v>0</v>
      </c>
      <c r="L13">
        <v>0</v>
      </c>
      <c r="M13">
        <v>0</v>
      </c>
      <c r="N13">
        <v>332.32</v>
      </c>
      <c r="O13">
        <v>332.85</v>
      </c>
      <c r="P13">
        <v>332.32</v>
      </c>
      <c r="Q13">
        <v>332.32</v>
      </c>
      <c r="R13">
        <v>0</v>
      </c>
      <c r="S13">
        <v>0</v>
      </c>
      <c r="T13">
        <v>0</v>
      </c>
      <c r="U13">
        <v>0</v>
      </c>
      <c r="V13">
        <v>157.5</v>
      </c>
      <c r="W13">
        <v>139</v>
      </c>
      <c r="X13">
        <v>0</v>
      </c>
      <c r="Y13">
        <v>0</v>
      </c>
      <c r="Z13">
        <v>0.91111111111111109</v>
      </c>
      <c r="AA13">
        <v>1.0297956989247312</v>
      </c>
      <c r="AB13">
        <v>-99</v>
      </c>
      <c r="AC13">
        <v>-99</v>
      </c>
      <c r="AD13">
        <v>1.0015948483389505</v>
      </c>
      <c r="AE13">
        <v>1</v>
      </c>
      <c r="AF13">
        <v>-99</v>
      </c>
      <c r="AG13">
        <v>-99</v>
      </c>
      <c r="AH13">
        <v>0.88253968253968251</v>
      </c>
      <c r="AI13">
        <v>-99</v>
      </c>
      <c r="AJ13">
        <v>236</v>
      </c>
      <c r="AK13">
        <v>3.9294491525423729</v>
      </c>
      <c r="AL13">
        <v>5.4662288135593222</v>
      </c>
      <c r="AM13">
        <v>0</v>
      </c>
      <c r="AN13">
        <v>0</v>
      </c>
      <c r="AO13">
        <v>0.58898305084745761</v>
      </c>
      <c r="AP13">
        <v>0</v>
      </c>
      <c r="AQ13">
        <v>9.9846610169491523</v>
      </c>
      <c r="AR13" t="str">
        <f>IF(A13="","",(IF(ISBLANK('Trust - Frontsheet'!$F$9),"",'Trust - Frontsheet'!$F$9)))</f>
        <v>www.combined.nhs.uk</v>
      </c>
    </row>
    <row r="14" spans="1:44" x14ac:dyDescent="0.2">
      <c r="A14" t="s">
        <v>3004</v>
      </c>
      <c r="B14" t="s">
        <v>3005</v>
      </c>
      <c r="C14" t="s">
        <v>10455</v>
      </c>
      <c r="D14" t="s">
        <v>16223</v>
      </c>
      <c r="F14">
        <v>994.5</v>
      </c>
      <c r="G14">
        <v>880</v>
      </c>
      <c r="H14">
        <v>1767</v>
      </c>
      <c r="I14">
        <v>2045.98</v>
      </c>
      <c r="J14">
        <v>0</v>
      </c>
      <c r="K14">
        <v>0</v>
      </c>
      <c r="L14">
        <v>0</v>
      </c>
      <c r="M14">
        <v>0</v>
      </c>
      <c r="N14">
        <v>688.2</v>
      </c>
      <c r="O14">
        <v>400.5</v>
      </c>
      <c r="P14">
        <v>1376.4</v>
      </c>
      <c r="Q14">
        <v>1523.6</v>
      </c>
      <c r="R14">
        <v>0</v>
      </c>
      <c r="S14">
        <v>0</v>
      </c>
      <c r="T14">
        <v>0</v>
      </c>
      <c r="U14">
        <v>0</v>
      </c>
      <c r="V14">
        <v>157.5</v>
      </c>
      <c r="W14">
        <v>105</v>
      </c>
      <c r="X14">
        <v>157.5</v>
      </c>
      <c r="Y14">
        <v>0</v>
      </c>
      <c r="Z14">
        <v>0.88486676721970836</v>
      </c>
      <c r="AA14">
        <v>1.1578834182229769</v>
      </c>
      <c r="AB14">
        <v>-99</v>
      </c>
      <c r="AC14">
        <v>-99</v>
      </c>
      <c r="AD14">
        <v>0.58195292066259807</v>
      </c>
      <c r="AE14">
        <v>1.1069456553327519</v>
      </c>
      <c r="AF14">
        <v>-99</v>
      </c>
      <c r="AG14">
        <v>-99</v>
      </c>
      <c r="AH14">
        <v>0.66666666666666663</v>
      </c>
      <c r="AI14">
        <v>0</v>
      </c>
      <c r="AJ14">
        <v>159</v>
      </c>
      <c r="AK14">
        <v>8.0534591194968552</v>
      </c>
      <c r="AL14">
        <v>22.450188679245283</v>
      </c>
      <c r="AM14">
        <v>0</v>
      </c>
      <c r="AN14">
        <v>0</v>
      </c>
      <c r="AO14">
        <v>0.660377358490566</v>
      </c>
      <c r="AP14">
        <v>0</v>
      </c>
      <c r="AQ14">
        <v>31.164025157232704</v>
      </c>
      <c r="AR14" t="str">
        <f>IF(A14="","",(IF(ISBLANK('Trust - Frontsheet'!$F$9),"",'Trust - Frontsheet'!$F$9)))</f>
        <v>www.combined.nhs.uk</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33d6341-889e-4b5f-9e80-3947d34778b7"/>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2020-09-16T15:10:04Z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